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dev\"/>
    </mc:Choice>
  </mc:AlternateContent>
  <xr:revisionPtr revIDLastSave="0" documentId="13_ncr:1_{470B3672-2009-4FEC-8E36-A7111779F41A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Params" sheetId="1" r:id="rId1"/>
    <sheet name="Calc" sheetId="2" r:id="rId2"/>
    <sheet name="Uploa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C14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C11" i="3"/>
  <c r="C10" i="3"/>
  <c r="O9" i="3"/>
  <c r="N9" i="3"/>
  <c r="M9" i="3"/>
  <c r="L9" i="3"/>
  <c r="K9" i="3"/>
  <c r="J9" i="3"/>
  <c r="I9" i="3"/>
  <c r="H9" i="3"/>
  <c r="G9" i="3"/>
  <c r="F9" i="3"/>
  <c r="E9" i="3"/>
  <c r="D9" i="3"/>
  <c r="C9" i="3"/>
  <c r="O8" i="3"/>
  <c r="N8" i="3"/>
  <c r="M8" i="3"/>
  <c r="L8" i="3"/>
  <c r="K8" i="3"/>
  <c r="J8" i="3"/>
  <c r="I8" i="3"/>
  <c r="H8" i="3"/>
  <c r="G8" i="3"/>
  <c r="F8" i="3"/>
  <c r="E8" i="3"/>
  <c r="D8" i="3"/>
  <c r="C8" i="3"/>
  <c r="C7" i="3"/>
  <c r="O6" i="3"/>
  <c r="N6" i="3"/>
  <c r="M6" i="3"/>
  <c r="L6" i="3"/>
  <c r="K6" i="3"/>
  <c r="J6" i="3"/>
  <c r="I6" i="3"/>
  <c r="H6" i="3"/>
  <c r="G6" i="3"/>
  <c r="F6" i="3"/>
  <c r="E6" i="3"/>
  <c r="D6" i="3"/>
  <c r="C6" i="3"/>
  <c r="O5" i="3"/>
  <c r="N5" i="3"/>
  <c r="M5" i="3"/>
  <c r="L5" i="3"/>
  <c r="K5" i="3"/>
  <c r="J5" i="3"/>
  <c r="I5" i="3"/>
  <c r="H5" i="3"/>
  <c r="G5" i="3"/>
  <c r="F5" i="3"/>
  <c r="E5" i="3"/>
  <c r="D5" i="3"/>
  <c r="C5" i="3"/>
  <c r="O4" i="3"/>
  <c r="N4" i="3"/>
  <c r="M4" i="3"/>
  <c r="L4" i="3"/>
  <c r="K4" i="3"/>
  <c r="J4" i="3"/>
  <c r="I4" i="3"/>
  <c r="H4" i="3"/>
  <c r="G4" i="3"/>
  <c r="F4" i="3"/>
  <c r="E4" i="3"/>
  <c r="D4" i="3"/>
  <c r="C4" i="3"/>
  <c r="O3" i="3"/>
  <c r="N3" i="3"/>
  <c r="M3" i="3"/>
  <c r="L3" i="3"/>
  <c r="K3" i="3"/>
  <c r="J3" i="3"/>
  <c r="I3" i="3"/>
  <c r="H3" i="3"/>
  <c r="G3" i="3"/>
  <c r="F3" i="3"/>
  <c r="E3" i="3"/>
  <c r="D3" i="3"/>
  <c r="C3" i="3"/>
  <c r="C65" i="2"/>
  <c r="C66" i="2" s="1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C64" i="2"/>
  <c r="C57" i="2"/>
  <c r="C58" i="2" s="1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C56" i="2"/>
  <c r="C50" i="2"/>
  <c r="C51" i="2" s="1"/>
  <c r="C48" i="2"/>
  <c r="D46" i="2" s="1"/>
  <c r="D47" i="2" s="1"/>
  <c r="D48" i="2" s="1"/>
  <c r="C43" i="2"/>
  <c r="D45" i="2" s="1"/>
  <c r="C41" i="2"/>
  <c r="C42" i="2" s="1"/>
  <c r="C40" i="2"/>
  <c r="AG36" i="2"/>
  <c r="AG11" i="3" s="1"/>
  <c r="AF36" i="2"/>
  <c r="AF11" i="3" s="1"/>
  <c r="AE36" i="2"/>
  <c r="AE11" i="3" s="1"/>
  <c r="AD36" i="2"/>
  <c r="AD11" i="3" s="1"/>
  <c r="AC36" i="2"/>
  <c r="AC11" i="3" s="1"/>
  <c r="AB36" i="2"/>
  <c r="AB11" i="3" s="1"/>
  <c r="AA36" i="2"/>
  <c r="AA11" i="3" s="1"/>
  <c r="Z36" i="2"/>
  <c r="Z11" i="3" s="1"/>
  <c r="Y36" i="2"/>
  <c r="Y11" i="3" s="1"/>
  <c r="X36" i="2"/>
  <c r="X11" i="3" s="1"/>
  <c r="W36" i="2"/>
  <c r="W11" i="3" s="1"/>
  <c r="V36" i="2"/>
  <c r="V11" i="3" s="1"/>
  <c r="U36" i="2"/>
  <c r="U11" i="3" s="1"/>
  <c r="T36" i="2"/>
  <c r="T11" i="3" s="1"/>
  <c r="S36" i="2"/>
  <c r="S11" i="3" s="1"/>
  <c r="R36" i="2"/>
  <c r="R11" i="3" s="1"/>
  <c r="Q36" i="2"/>
  <c r="Q11" i="3" s="1"/>
  <c r="P36" i="2"/>
  <c r="P11" i="3" s="1"/>
  <c r="O36" i="2"/>
  <c r="O40" i="2" s="1"/>
  <c r="N36" i="2"/>
  <c r="N40" i="2" s="1"/>
  <c r="M36" i="2"/>
  <c r="M11" i="3" s="1"/>
  <c r="L36" i="2"/>
  <c r="L11" i="3" s="1"/>
  <c r="K36" i="2"/>
  <c r="K40" i="2" s="1"/>
  <c r="J36" i="2"/>
  <c r="J40" i="2" s="1"/>
  <c r="I36" i="2"/>
  <c r="I11" i="3" s="1"/>
  <c r="H36" i="2"/>
  <c r="H11" i="3" s="1"/>
  <c r="G36" i="2"/>
  <c r="F36" i="2"/>
  <c r="F11" i="3" s="1"/>
  <c r="E36" i="2"/>
  <c r="D36" i="2"/>
  <c r="D40" i="2" s="1"/>
  <c r="O29" i="2"/>
  <c r="O30" i="2" s="1"/>
  <c r="O10" i="3" s="1"/>
  <c r="N29" i="2"/>
  <c r="N30" i="2" s="1"/>
  <c r="N10" i="3" s="1"/>
  <c r="M29" i="2"/>
  <c r="M30" i="2" s="1"/>
  <c r="M10" i="3" s="1"/>
  <c r="L29" i="2"/>
  <c r="L30" i="2" s="1"/>
  <c r="L10" i="3" s="1"/>
  <c r="K29" i="2"/>
  <c r="K30" i="2" s="1"/>
  <c r="K10" i="3" s="1"/>
  <c r="J29" i="2"/>
  <c r="J30" i="2" s="1"/>
  <c r="J10" i="3" s="1"/>
  <c r="I29" i="2"/>
  <c r="I30" i="2" s="1"/>
  <c r="I10" i="3" s="1"/>
  <c r="H29" i="2"/>
  <c r="H30" i="2" s="1"/>
  <c r="H10" i="3" s="1"/>
  <c r="G29" i="2"/>
  <c r="G30" i="2" s="1"/>
  <c r="G10" i="3" s="1"/>
  <c r="F29" i="2"/>
  <c r="F30" i="2" s="1"/>
  <c r="F10" i="3" s="1"/>
  <c r="E29" i="2"/>
  <c r="E30" i="2" s="1"/>
  <c r="E10" i="3" s="1"/>
  <c r="D29" i="2"/>
  <c r="D30" i="2" s="1"/>
  <c r="D10" i="3" s="1"/>
  <c r="AG23" i="2"/>
  <c r="AG15" i="3" s="1"/>
  <c r="AF23" i="2"/>
  <c r="AF15" i="3" s="1"/>
  <c r="AE23" i="2"/>
  <c r="AE15" i="3" s="1"/>
  <c r="AD23" i="2"/>
  <c r="AD15" i="3" s="1"/>
  <c r="AC23" i="2"/>
  <c r="AC15" i="3" s="1"/>
  <c r="AB23" i="2"/>
  <c r="AB15" i="3" s="1"/>
  <c r="AA23" i="2"/>
  <c r="AA15" i="3" s="1"/>
  <c r="Z23" i="2"/>
  <c r="Z15" i="3" s="1"/>
  <c r="Y23" i="2"/>
  <c r="Y15" i="3" s="1"/>
  <c r="X23" i="2"/>
  <c r="X15" i="3" s="1"/>
  <c r="W23" i="2"/>
  <c r="W15" i="3" s="1"/>
  <c r="V23" i="2"/>
  <c r="V15" i="3" s="1"/>
  <c r="U23" i="2"/>
  <c r="U15" i="3" s="1"/>
  <c r="T23" i="2"/>
  <c r="T15" i="3" s="1"/>
  <c r="S23" i="2"/>
  <c r="S15" i="3" s="1"/>
  <c r="R23" i="2"/>
  <c r="R15" i="3" s="1"/>
  <c r="Q23" i="2"/>
  <c r="Q15" i="3" s="1"/>
  <c r="P23" i="2"/>
  <c r="P15" i="3" s="1"/>
  <c r="O23" i="2"/>
  <c r="O15" i="3" s="1"/>
  <c r="N23" i="2"/>
  <c r="N15" i="3" s="1"/>
  <c r="M23" i="2"/>
  <c r="M15" i="3" s="1"/>
  <c r="L23" i="2"/>
  <c r="L15" i="3" s="1"/>
  <c r="K23" i="2"/>
  <c r="K15" i="3" s="1"/>
  <c r="J23" i="2"/>
  <c r="J15" i="3" s="1"/>
  <c r="I23" i="2"/>
  <c r="I15" i="3" s="1"/>
  <c r="H23" i="2"/>
  <c r="H15" i="3" s="1"/>
  <c r="G23" i="2"/>
  <c r="G15" i="3" s="1"/>
  <c r="F23" i="2"/>
  <c r="F15" i="3" s="1"/>
  <c r="E23" i="2"/>
  <c r="E15" i="3" s="1"/>
  <c r="D23" i="2"/>
  <c r="C23" i="2"/>
  <c r="C15" i="3" s="1"/>
  <c r="O16" i="2"/>
  <c r="O2" i="3" s="1"/>
  <c r="N16" i="2"/>
  <c r="N2" i="3" s="1"/>
  <c r="M16" i="2"/>
  <c r="M2" i="3" s="1"/>
  <c r="L16" i="2"/>
  <c r="L2" i="3" s="1"/>
  <c r="K16" i="2"/>
  <c r="K2" i="3" s="1"/>
  <c r="J16" i="2"/>
  <c r="I16" i="2"/>
  <c r="I2" i="3" s="1"/>
  <c r="H16" i="2"/>
  <c r="G16" i="2"/>
  <c r="G2" i="3" s="1"/>
  <c r="F16" i="2"/>
  <c r="F2" i="3" s="1"/>
  <c r="E16" i="2"/>
  <c r="D16" i="2"/>
  <c r="AG13" i="2"/>
  <c r="AF13" i="2"/>
  <c r="AF4" i="3" s="1"/>
  <c r="AE13" i="2"/>
  <c r="AE4" i="3" s="1"/>
  <c r="AD13" i="2"/>
  <c r="AD4" i="3" s="1"/>
  <c r="AC13" i="2"/>
  <c r="AC4" i="3" s="1"/>
  <c r="AB13" i="2"/>
  <c r="AB4" i="3" s="1"/>
  <c r="AA13" i="2"/>
  <c r="AA4" i="3" s="1"/>
  <c r="Z13" i="2"/>
  <c r="Z4" i="3" s="1"/>
  <c r="Y13" i="2"/>
  <c r="Y4" i="3" s="1"/>
  <c r="X13" i="2"/>
  <c r="W13" i="2"/>
  <c r="W4" i="3" s="1"/>
  <c r="V13" i="2"/>
  <c r="V4" i="3" s="1"/>
  <c r="U13" i="2"/>
  <c r="U4" i="3" s="1"/>
  <c r="T13" i="2"/>
  <c r="T4" i="3" s="1"/>
  <c r="S13" i="2"/>
  <c r="S4" i="3" s="1"/>
  <c r="R13" i="2"/>
  <c r="R4" i="3" s="1"/>
  <c r="Q13" i="2"/>
  <c r="Q4" i="3" s="1"/>
  <c r="P13" i="2"/>
  <c r="P4" i="3" s="1"/>
  <c r="AG12" i="2"/>
  <c r="AG3" i="3" s="1"/>
  <c r="AF12" i="2"/>
  <c r="AE12" i="2"/>
  <c r="AE3" i="3" s="1"/>
  <c r="AD12" i="2"/>
  <c r="AD3" i="3" s="1"/>
  <c r="AC12" i="2"/>
  <c r="AC3" i="3" s="1"/>
  <c r="AB12" i="2"/>
  <c r="AB3" i="3" s="1"/>
  <c r="AA12" i="2"/>
  <c r="AA3" i="3" s="1"/>
  <c r="Z12" i="2"/>
  <c r="Z3" i="3" s="1"/>
  <c r="Y12" i="2"/>
  <c r="X12" i="2"/>
  <c r="X3" i="3" s="1"/>
  <c r="W12" i="2"/>
  <c r="W3" i="3" s="1"/>
  <c r="V12" i="2"/>
  <c r="V3" i="3" s="1"/>
  <c r="U12" i="2"/>
  <c r="U3" i="3" s="1"/>
  <c r="T12" i="2"/>
  <c r="T3" i="3" s="1"/>
  <c r="S12" i="2"/>
  <c r="S3" i="3" s="1"/>
  <c r="R12" i="2"/>
  <c r="R3" i="3" s="1"/>
  <c r="Q12" i="2"/>
  <c r="Q3" i="3" s="1"/>
  <c r="P12" i="2"/>
  <c r="P3" i="3" s="1"/>
  <c r="O8" i="2"/>
  <c r="N8" i="2"/>
  <c r="M8" i="2"/>
  <c r="L8" i="2"/>
  <c r="K8" i="2"/>
  <c r="J8" i="2"/>
  <c r="I8" i="2"/>
  <c r="H8" i="2"/>
  <c r="G8" i="2"/>
  <c r="F8" i="2"/>
  <c r="E8" i="2"/>
  <c r="D8" i="2"/>
  <c r="AG7" i="2"/>
  <c r="AG14" i="2" s="1"/>
  <c r="AG5" i="3" s="1"/>
  <c r="AF7" i="2"/>
  <c r="AF8" i="2" s="1"/>
  <c r="AE7" i="2"/>
  <c r="AE15" i="2" s="1"/>
  <c r="AE6" i="3" s="1"/>
  <c r="AD7" i="2"/>
  <c r="AD6" i="2" s="1"/>
  <c r="AD9" i="2" s="1"/>
  <c r="AD28" i="2" s="1"/>
  <c r="AC7" i="2"/>
  <c r="AC6" i="2" s="1"/>
  <c r="AC9" i="2" s="1"/>
  <c r="AC28" i="2" s="1"/>
  <c r="AB7" i="2"/>
  <c r="AB6" i="2" s="1"/>
  <c r="AB9" i="2" s="1"/>
  <c r="AB28" i="2" s="1"/>
  <c r="AA7" i="2"/>
  <c r="AA8" i="2" s="1"/>
  <c r="Z7" i="2"/>
  <c r="Z8" i="2" s="1"/>
  <c r="Y7" i="2"/>
  <c r="Y8" i="2" s="1"/>
  <c r="X7" i="2"/>
  <c r="X15" i="2" s="1"/>
  <c r="X6" i="3" s="1"/>
  <c r="W7" i="2"/>
  <c r="W8" i="2" s="1"/>
  <c r="V7" i="2"/>
  <c r="V15" i="2" s="1"/>
  <c r="V6" i="3" s="1"/>
  <c r="U7" i="2"/>
  <c r="U15" i="2" s="1"/>
  <c r="U6" i="3" s="1"/>
  <c r="T7" i="2"/>
  <c r="S7" i="2"/>
  <c r="S14" i="2" s="1"/>
  <c r="S5" i="3" s="1"/>
  <c r="R7" i="2"/>
  <c r="R14" i="2" s="1"/>
  <c r="Q7" i="2"/>
  <c r="Q14" i="2" s="1"/>
  <c r="P7" i="2"/>
  <c r="P14" i="2" s="1"/>
  <c r="AB8" i="2" l="1"/>
  <c r="AE8" i="2"/>
  <c r="AG8" i="2"/>
  <c r="V6" i="2"/>
  <c r="V9" i="2" s="1"/>
  <c r="V28" i="2" s="1"/>
  <c r="V9" i="3" s="1"/>
  <c r="E50" i="2"/>
  <c r="V8" i="2"/>
  <c r="AC8" i="2"/>
  <c r="U14" i="2"/>
  <c r="U5" i="3" s="1"/>
  <c r="F40" i="2"/>
  <c r="AD8" i="2"/>
  <c r="V14" i="2"/>
  <c r="V5" i="3" s="1"/>
  <c r="U6" i="2"/>
  <c r="U9" i="2" s="1"/>
  <c r="U28" i="2" s="1"/>
  <c r="U40" i="2" s="1"/>
  <c r="O37" i="2"/>
  <c r="O38" i="2" s="1"/>
  <c r="O14" i="3" s="1"/>
  <c r="AA14" i="2"/>
  <c r="AA5" i="3" s="1"/>
  <c r="AF14" i="2"/>
  <c r="AF5" i="3" s="1"/>
  <c r="M50" i="2"/>
  <c r="K17" i="2"/>
  <c r="K18" i="2" s="1"/>
  <c r="K7" i="3" s="1"/>
  <c r="R24" i="2"/>
  <c r="R25" i="2" s="1"/>
  <c r="R18" i="3" s="1"/>
  <c r="N50" i="2"/>
  <c r="E37" i="2"/>
  <c r="E38" i="2" s="1"/>
  <c r="E14" i="3" s="1"/>
  <c r="K11" i="3"/>
  <c r="F37" i="2"/>
  <c r="F38" i="2" s="1"/>
  <c r="F14" i="3" s="1"/>
  <c r="N11" i="3"/>
  <c r="O24" i="2"/>
  <c r="O25" i="2" s="1"/>
  <c r="AB14" i="2"/>
  <c r="AB5" i="3" s="1"/>
  <c r="AC14" i="2"/>
  <c r="AC5" i="3" s="1"/>
  <c r="K50" i="2"/>
  <c r="AA15" i="2"/>
  <c r="AA6" i="3" s="1"/>
  <c r="L17" i="2"/>
  <c r="L18" i="2" s="1"/>
  <c r="L7" i="3" s="1"/>
  <c r="D37" i="2"/>
  <c r="D38" i="2" s="1"/>
  <c r="D14" i="3" s="1"/>
  <c r="AD15" i="2"/>
  <c r="AD6" i="3" s="1"/>
  <c r="D43" i="2"/>
  <c r="E45" i="2" s="1"/>
  <c r="E43" i="2" s="1"/>
  <c r="F45" i="2" s="1"/>
  <c r="F43" i="2" s="1"/>
  <c r="I24" i="2"/>
  <c r="I25" i="2" s="1"/>
  <c r="Z14" i="2"/>
  <c r="Z5" i="3" s="1"/>
  <c r="J24" i="2"/>
  <c r="J25" i="2" s="1"/>
  <c r="J18" i="3" s="1"/>
  <c r="I50" i="2"/>
  <c r="AD14" i="2"/>
  <c r="AD5" i="3" s="1"/>
  <c r="AF6" i="2"/>
  <c r="AF9" i="2" s="1"/>
  <c r="AF28" i="2" s="1"/>
  <c r="AF40" i="2" s="1"/>
  <c r="J17" i="2"/>
  <c r="J18" i="2" s="1"/>
  <c r="J7" i="3" s="1"/>
  <c r="Z15" i="2"/>
  <c r="Z6" i="3" s="1"/>
  <c r="AB15" i="2"/>
  <c r="AB6" i="3" s="1"/>
  <c r="D11" i="3"/>
  <c r="AC15" i="2"/>
  <c r="AC6" i="3" s="1"/>
  <c r="AF15" i="2"/>
  <c r="AF6" i="3" s="1"/>
  <c r="E2" i="3"/>
  <c r="AB9" i="3"/>
  <c r="AB8" i="3"/>
  <c r="AB40" i="2"/>
  <c r="AC9" i="3"/>
  <c r="AC8" i="3"/>
  <c r="AC40" i="2"/>
  <c r="AD40" i="2"/>
  <c r="AD8" i="3"/>
  <c r="AD9" i="3"/>
  <c r="I18" i="3"/>
  <c r="P5" i="3"/>
  <c r="E46" i="2"/>
  <c r="C52" i="2"/>
  <c r="C53" i="2" s="1"/>
  <c r="Q5" i="3"/>
  <c r="R5" i="3"/>
  <c r="G40" i="2"/>
  <c r="G11" i="3"/>
  <c r="T37" i="2"/>
  <c r="T38" i="2" s="1"/>
  <c r="T14" i="3" s="1"/>
  <c r="W14" i="2"/>
  <c r="W5" i="3" s="1"/>
  <c r="U37" i="2"/>
  <c r="U38" i="2" s="1"/>
  <c r="U14" i="3" s="1"/>
  <c r="O11" i="3"/>
  <c r="X14" i="2"/>
  <c r="X5" i="3" s="1"/>
  <c r="N17" i="2"/>
  <c r="N18" i="2" s="1"/>
  <c r="M24" i="2"/>
  <c r="M25" i="2" s="1"/>
  <c r="V37" i="2"/>
  <c r="V38" i="2" s="1"/>
  <c r="V14" i="3" s="1"/>
  <c r="D50" i="2"/>
  <c r="D51" i="2" s="1"/>
  <c r="L24" i="2"/>
  <c r="L25" i="2" s="1"/>
  <c r="T14" i="2"/>
  <c r="T5" i="3" s="1"/>
  <c r="T6" i="2"/>
  <c r="T9" i="2" s="1"/>
  <c r="T28" i="2" s="1"/>
  <c r="P6" i="2"/>
  <c r="P9" i="2" s="1"/>
  <c r="P28" i="2" s="1"/>
  <c r="Y14" i="2"/>
  <c r="Y5" i="3" s="1"/>
  <c r="N24" i="2"/>
  <c r="N25" i="2" s="1"/>
  <c r="Y37" i="2"/>
  <c r="Y38" i="2" s="1"/>
  <c r="Y14" i="3" s="1"/>
  <c r="F50" i="2"/>
  <c r="X4" i="3"/>
  <c r="S6" i="2"/>
  <c r="S9" i="2" s="1"/>
  <c r="S28" i="2" s="1"/>
  <c r="Y3" i="3"/>
  <c r="G37" i="2"/>
  <c r="G38" i="2" s="1"/>
  <c r="G14" i="3" s="1"/>
  <c r="AG37" i="2"/>
  <c r="AG38" i="2" s="1"/>
  <c r="AG14" i="3" s="1"/>
  <c r="S37" i="2"/>
  <c r="S38" i="2" s="1"/>
  <c r="S14" i="3" s="1"/>
  <c r="AD37" i="2"/>
  <c r="AD38" i="2" s="1"/>
  <c r="AD14" i="3" s="1"/>
  <c r="H50" i="2"/>
  <c r="O50" i="2"/>
  <c r="AG4" i="3"/>
  <c r="D64" i="2"/>
  <c r="AE24" i="2"/>
  <c r="AE25" i="2" s="1"/>
  <c r="K24" i="2"/>
  <c r="K25" i="2" s="1"/>
  <c r="X24" i="2"/>
  <c r="X25" i="2" s="1"/>
  <c r="D24" i="2"/>
  <c r="D25" i="2" s="1"/>
  <c r="V24" i="2"/>
  <c r="V25" i="2" s="1"/>
  <c r="P24" i="2"/>
  <c r="P25" i="2" s="1"/>
  <c r="AA37" i="2"/>
  <c r="AA38" i="2" s="1"/>
  <c r="AA14" i="3" s="1"/>
  <c r="D15" i="3"/>
  <c r="S24" i="2"/>
  <c r="S25" i="2" s="1"/>
  <c r="AF37" i="2"/>
  <c r="AF38" i="2" s="1"/>
  <c r="AF14" i="3" s="1"/>
  <c r="Q15" i="2"/>
  <c r="Q6" i="3" s="1"/>
  <c r="W24" i="2"/>
  <c r="W25" i="2" s="1"/>
  <c r="I37" i="2"/>
  <c r="I38" i="2" s="1"/>
  <c r="I14" i="3" s="1"/>
  <c r="H2" i="3"/>
  <c r="Z37" i="2"/>
  <c r="Z38" i="2" s="1"/>
  <c r="Z14" i="3" s="1"/>
  <c r="D2" i="3"/>
  <c r="O17" i="2"/>
  <c r="O18" i="2" s="1"/>
  <c r="M17" i="2"/>
  <c r="M18" i="2" s="1"/>
  <c r="AC37" i="2"/>
  <c r="AC38" i="2" s="1"/>
  <c r="AC14" i="3" s="1"/>
  <c r="L50" i="2"/>
  <c r="P8" i="2"/>
  <c r="X6" i="2"/>
  <c r="X9" i="2" s="1"/>
  <c r="X28" i="2" s="1"/>
  <c r="R8" i="2"/>
  <c r="H37" i="2"/>
  <c r="H38" i="2" s="1"/>
  <c r="H14" i="3" s="1"/>
  <c r="Z6" i="2"/>
  <c r="Z9" i="2" s="1"/>
  <c r="Z28" i="2" s="1"/>
  <c r="T8" i="2"/>
  <c r="J37" i="2"/>
  <c r="J38" i="2" s="1"/>
  <c r="J14" i="3" s="1"/>
  <c r="C17" i="3"/>
  <c r="Q6" i="2"/>
  <c r="Q9" i="2" s="1"/>
  <c r="Q28" i="2" s="1"/>
  <c r="Q24" i="2"/>
  <c r="Q25" i="2" s="1"/>
  <c r="P15" i="2"/>
  <c r="P6" i="3" s="1"/>
  <c r="U24" i="2"/>
  <c r="U25" i="2" s="1"/>
  <c r="Y6" i="2"/>
  <c r="Y9" i="2" s="1"/>
  <c r="Y28" i="2" s="1"/>
  <c r="S8" i="2"/>
  <c r="R15" i="2"/>
  <c r="R6" i="3" s="1"/>
  <c r="J50" i="2"/>
  <c r="Y24" i="2"/>
  <c r="Y25" i="2" s="1"/>
  <c r="AA6" i="2"/>
  <c r="AA9" i="2" s="1"/>
  <c r="AA28" i="2" s="1"/>
  <c r="AE14" i="2"/>
  <c r="AE5" i="3" s="1"/>
  <c r="AE6" i="2"/>
  <c r="AE9" i="2" s="1"/>
  <c r="AE28" i="2" s="1"/>
  <c r="U8" i="2"/>
  <c r="S15" i="2"/>
  <c r="S6" i="3" s="1"/>
  <c r="D17" i="2"/>
  <c r="D18" i="2" s="1"/>
  <c r="Z24" i="2"/>
  <c r="Z25" i="2" s="1"/>
  <c r="K37" i="2"/>
  <c r="K38" i="2" s="1"/>
  <c r="K14" i="3" s="1"/>
  <c r="E40" i="2"/>
  <c r="J2" i="3"/>
  <c r="G50" i="2"/>
  <c r="Q8" i="2"/>
  <c r="T24" i="2"/>
  <c r="T25" i="2" s="1"/>
  <c r="T15" i="2"/>
  <c r="T6" i="3" s="1"/>
  <c r="R6" i="2"/>
  <c r="R9" i="2" s="1"/>
  <c r="R28" i="2" s="1"/>
  <c r="E17" i="2"/>
  <c r="E18" i="2" s="1"/>
  <c r="AA24" i="2"/>
  <c r="AA25" i="2" s="1"/>
  <c r="X8" i="2"/>
  <c r="AF3" i="3"/>
  <c r="F17" i="2"/>
  <c r="F18" i="2" s="1"/>
  <c r="E24" i="2"/>
  <c r="E25" i="2" s="1"/>
  <c r="AB24" i="2"/>
  <c r="AB25" i="2" s="1"/>
  <c r="M37" i="2"/>
  <c r="M38" i="2" s="1"/>
  <c r="M14" i="3" s="1"/>
  <c r="H40" i="2"/>
  <c r="W6" i="2"/>
  <c r="W9" i="2" s="1"/>
  <c r="W28" i="2" s="1"/>
  <c r="L37" i="2"/>
  <c r="L38" i="2" s="1"/>
  <c r="L14" i="3" s="1"/>
  <c r="W15" i="2"/>
  <c r="W6" i="3" s="1"/>
  <c r="G17" i="2"/>
  <c r="G18" i="2" s="1"/>
  <c r="F24" i="2"/>
  <c r="F25" i="2" s="1"/>
  <c r="AC24" i="2"/>
  <c r="AC25" i="2" s="1"/>
  <c r="W37" i="2"/>
  <c r="W38" i="2" s="1"/>
  <c r="W14" i="3" s="1"/>
  <c r="I40" i="2"/>
  <c r="H17" i="2"/>
  <c r="H18" i="2" s="1"/>
  <c r="G24" i="2"/>
  <c r="G25" i="2" s="1"/>
  <c r="AD24" i="2"/>
  <c r="AD25" i="2" s="1"/>
  <c r="AE37" i="2"/>
  <c r="AE38" i="2" s="1"/>
  <c r="AE14" i="3" s="1"/>
  <c r="AB37" i="2"/>
  <c r="AB38" i="2" s="1"/>
  <c r="AB14" i="3" s="1"/>
  <c r="X37" i="2"/>
  <c r="X38" i="2" s="1"/>
  <c r="X14" i="3" s="1"/>
  <c r="E11" i="3"/>
  <c r="Q37" i="2"/>
  <c r="Q38" i="2" s="1"/>
  <c r="Q14" i="3" s="1"/>
  <c r="AG24" i="2"/>
  <c r="AG25" i="2" s="1"/>
  <c r="Y15" i="2"/>
  <c r="Y6" i="3" s="1"/>
  <c r="I17" i="2"/>
  <c r="I18" i="2" s="1"/>
  <c r="H24" i="2"/>
  <c r="H25" i="2" s="1"/>
  <c r="AF24" i="2"/>
  <c r="AF25" i="2" s="1"/>
  <c r="R37" i="2"/>
  <c r="R38" i="2" s="1"/>
  <c r="R14" i="3" s="1"/>
  <c r="L40" i="2"/>
  <c r="D56" i="2"/>
  <c r="J11" i="3"/>
  <c r="AG15" i="2"/>
  <c r="AG6" i="3" s="1"/>
  <c r="N37" i="2"/>
  <c r="N38" i="2" s="1"/>
  <c r="N14" i="3" s="1"/>
  <c r="M40" i="2"/>
  <c r="AG6" i="2"/>
  <c r="AG9" i="2" s="1"/>
  <c r="AG28" i="2" s="1"/>
  <c r="P37" i="2"/>
  <c r="P38" i="2" s="1"/>
  <c r="P14" i="3" s="1"/>
  <c r="V8" i="3" l="1"/>
  <c r="V40" i="2"/>
  <c r="O41" i="2"/>
  <c r="O42" i="2" s="1"/>
  <c r="AA16" i="2"/>
  <c r="AA50" i="2" s="1"/>
  <c r="S16" i="2"/>
  <c r="S2" i="3" s="1"/>
  <c r="AE16" i="2"/>
  <c r="AE50" i="2" s="1"/>
  <c r="Y16" i="2"/>
  <c r="U9" i="3"/>
  <c r="U8" i="3"/>
  <c r="U16" i="2"/>
  <c r="U2" i="3" s="1"/>
  <c r="Z16" i="2"/>
  <c r="Z2" i="3" s="1"/>
  <c r="V16" i="2"/>
  <c r="V2" i="3" s="1"/>
  <c r="O18" i="3"/>
  <c r="AF8" i="3"/>
  <c r="AF9" i="3"/>
  <c r="AB16" i="2"/>
  <c r="AB50" i="2" s="1"/>
  <c r="T16" i="2"/>
  <c r="T2" i="3" s="1"/>
  <c r="AC16" i="2"/>
  <c r="AC50" i="2" s="1"/>
  <c r="J41" i="2"/>
  <c r="J42" i="2" s="1"/>
  <c r="AF16" i="2"/>
  <c r="AF2" i="3" s="1"/>
  <c r="E51" i="2"/>
  <c r="AD16" i="2"/>
  <c r="AD50" i="2" s="1"/>
  <c r="G45" i="2"/>
  <c r="G43" i="2" s="1"/>
  <c r="M7" i="3"/>
  <c r="V18" i="3"/>
  <c r="C54" i="2"/>
  <c r="AA18" i="3"/>
  <c r="R8" i="3"/>
  <c r="R9" i="3"/>
  <c r="R40" i="2"/>
  <c r="D18" i="3"/>
  <c r="D41" i="2"/>
  <c r="D42" i="2" s="1"/>
  <c r="Z50" i="2"/>
  <c r="Y50" i="2"/>
  <c r="Y2" i="3"/>
  <c r="AC18" i="3"/>
  <c r="F18" i="3"/>
  <c r="F41" i="2"/>
  <c r="F42" i="2" s="1"/>
  <c r="V50" i="2"/>
  <c r="AF18" i="3"/>
  <c r="AE18" i="3"/>
  <c r="W40" i="2"/>
  <c r="W9" i="3"/>
  <c r="W8" i="3"/>
  <c r="AG18" i="3"/>
  <c r="O7" i="3"/>
  <c r="K41" i="2"/>
  <c r="K42" i="2" s="1"/>
  <c r="K18" i="3"/>
  <c r="Q18" i="3"/>
  <c r="N18" i="3"/>
  <c r="N41" i="2"/>
  <c r="N42" i="2" s="1"/>
  <c r="X16" i="2"/>
  <c r="P16" i="2"/>
  <c r="N7" i="3"/>
  <c r="Y8" i="3"/>
  <c r="Y9" i="3"/>
  <c r="Y40" i="2"/>
  <c r="T18" i="3"/>
  <c r="H41" i="2"/>
  <c r="H42" i="2" s="1"/>
  <c r="H18" i="3"/>
  <c r="G7" i="3"/>
  <c r="E47" i="2"/>
  <c r="E56" i="2"/>
  <c r="Z8" i="3"/>
  <c r="Z9" i="3"/>
  <c r="Z40" i="2"/>
  <c r="AG29" i="2"/>
  <c r="AG30" i="2" s="1"/>
  <c r="AG10" i="3" s="1"/>
  <c r="Z29" i="2"/>
  <c r="Z30" i="2" s="1"/>
  <c r="Z10" i="3" s="1"/>
  <c r="P8" i="3"/>
  <c r="X29" i="2"/>
  <c r="X30" i="2" s="1"/>
  <c r="X10" i="3" s="1"/>
  <c r="T29" i="2"/>
  <c r="T30" i="2" s="1"/>
  <c r="T10" i="3" s="1"/>
  <c r="S29" i="2"/>
  <c r="S30" i="2" s="1"/>
  <c r="S10" i="3" s="1"/>
  <c r="R29" i="2"/>
  <c r="R30" i="2" s="1"/>
  <c r="P29" i="2"/>
  <c r="P30" i="2" s="1"/>
  <c r="P10" i="3" s="1"/>
  <c r="Q29" i="2"/>
  <c r="Q30" i="2" s="1"/>
  <c r="Q10" i="3" s="1"/>
  <c r="AF29" i="2"/>
  <c r="AF30" i="2" s="1"/>
  <c r="AF10" i="3" s="1"/>
  <c r="U29" i="2"/>
  <c r="U30" i="2" s="1"/>
  <c r="U10" i="3" s="1"/>
  <c r="AE29" i="2"/>
  <c r="AE30" i="2" s="1"/>
  <c r="AE10" i="3" s="1"/>
  <c r="AD29" i="2"/>
  <c r="AD30" i="2" s="1"/>
  <c r="AD10" i="3" s="1"/>
  <c r="P9" i="3"/>
  <c r="AC29" i="2"/>
  <c r="AC30" i="2" s="1"/>
  <c r="AC10" i="3" s="1"/>
  <c r="AB29" i="2"/>
  <c r="AB30" i="2" s="1"/>
  <c r="AB10" i="3" s="1"/>
  <c r="AA29" i="2"/>
  <c r="AA30" i="2" s="1"/>
  <c r="AA10" i="3" s="1"/>
  <c r="W29" i="2"/>
  <c r="W30" i="2" s="1"/>
  <c r="W10" i="3" s="1"/>
  <c r="P40" i="2"/>
  <c r="Y29" i="2"/>
  <c r="Y30" i="2" s="1"/>
  <c r="Y10" i="3" s="1"/>
  <c r="V29" i="2"/>
  <c r="V30" i="2" s="1"/>
  <c r="V10" i="3" s="1"/>
  <c r="R16" i="2"/>
  <c r="Y18" i="3"/>
  <c r="Y41" i="2"/>
  <c r="M18" i="3"/>
  <c r="M41" i="2"/>
  <c r="M42" i="2" s="1"/>
  <c r="H7" i="3"/>
  <c r="U18" i="3"/>
  <c r="I7" i="3"/>
  <c r="Z18" i="3"/>
  <c r="I41" i="2"/>
  <c r="I42" i="2" s="1"/>
  <c r="Q8" i="3"/>
  <c r="Q9" i="3"/>
  <c r="Q40" i="2"/>
  <c r="AB18" i="3"/>
  <c r="D7" i="3"/>
  <c r="W18" i="3"/>
  <c r="E18" i="3"/>
  <c r="E41" i="2"/>
  <c r="E42" i="2" s="1"/>
  <c r="AE2" i="3"/>
  <c r="T8" i="3"/>
  <c r="T40" i="2"/>
  <c r="T9" i="3"/>
  <c r="Q16" i="2"/>
  <c r="AE9" i="3"/>
  <c r="AE8" i="3"/>
  <c r="AE40" i="2"/>
  <c r="X9" i="3"/>
  <c r="X8" i="3"/>
  <c r="X40" i="2"/>
  <c r="L41" i="2"/>
  <c r="L42" i="2" s="1"/>
  <c r="L18" i="3"/>
  <c r="P18" i="3"/>
  <c r="S9" i="3"/>
  <c r="S8" i="3"/>
  <c r="S40" i="2"/>
  <c r="F7" i="3"/>
  <c r="AD18" i="3"/>
  <c r="S18" i="3"/>
  <c r="W16" i="2"/>
  <c r="D52" i="2"/>
  <c r="D53" i="2" s="1"/>
  <c r="E7" i="3"/>
  <c r="X18" i="3"/>
  <c r="AG8" i="3"/>
  <c r="AG40" i="2"/>
  <c r="AG9" i="3"/>
  <c r="G41" i="2"/>
  <c r="G42" i="2" s="1"/>
  <c r="G18" i="3"/>
  <c r="AA40" i="2"/>
  <c r="AA9" i="3"/>
  <c r="AA8" i="3"/>
  <c r="AG16" i="2"/>
  <c r="S50" i="2" l="1"/>
  <c r="AA2" i="3"/>
  <c r="U50" i="2"/>
  <c r="AC2" i="3"/>
  <c r="W41" i="2"/>
  <c r="AA41" i="2"/>
  <c r="AG41" i="2"/>
  <c r="AF50" i="2"/>
  <c r="AB2" i="3"/>
  <c r="AD2" i="3"/>
  <c r="AD41" i="2"/>
  <c r="P41" i="2"/>
  <c r="Q41" i="2"/>
  <c r="T50" i="2"/>
  <c r="AF41" i="2"/>
  <c r="AB41" i="2"/>
  <c r="E52" i="2"/>
  <c r="E53" i="2" s="1"/>
  <c r="D65" i="2"/>
  <c r="D57" i="2"/>
  <c r="D54" i="2"/>
  <c r="T41" i="2"/>
  <c r="AG2" i="3"/>
  <c r="AG50" i="2"/>
  <c r="E64" i="2"/>
  <c r="E48" i="2"/>
  <c r="R50" i="2"/>
  <c r="R2" i="3"/>
  <c r="V41" i="2"/>
  <c r="W2" i="3"/>
  <c r="W50" i="2"/>
  <c r="AE41" i="2"/>
  <c r="S41" i="2"/>
  <c r="Q50" i="2"/>
  <c r="Q2" i="3"/>
  <c r="Z41" i="2"/>
  <c r="X41" i="2"/>
  <c r="P2" i="3"/>
  <c r="P50" i="2"/>
  <c r="R17" i="2"/>
  <c r="R18" i="2" s="1"/>
  <c r="Q17" i="2"/>
  <c r="Q18" i="2" s="1"/>
  <c r="T17" i="2"/>
  <c r="T18" i="2" s="1"/>
  <c r="U17" i="2"/>
  <c r="U18" i="2" s="1"/>
  <c r="AB17" i="2"/>
  <c r="AB18" i="2" s="1"/>
  <c r="W17" i="2"/>
  <c r="W18" i="2" s="1"/>
  <c r="S17" i="2"/>
  <c r="S18" i="2" s="1"/>
  <c r="AC17" i="2"/>
  <c r="AC18" i="2" s="1"/>
  <c r="AA17" i="2"/>
  <c r="AA18" i="2" s="1"/>
  <c r="AE17" i="2"/>
  <c r="AE18" i="2" s="1"/>
  <c r="Y17" i="2"/>
  <c r="Y18" i="2" s="1"/>
  <c r="P17" i="2"/>
  <c r="P18" i="2" s="1"/>
  <c r="X17" i="2"/>
  <c r="X18" i="2" s="1"/>
  <c r="AF17" i="2"/>
  <c r="AF18" i="2" s="1"/>
  <c r="Z17" i="2"/>
  <c r="Z18" i="2" s="1"/>
  <c r="V17" i="2"/>
  <c r="V18" i="2" s="1"/>
  <c r="AD17" i="2"/>
  <c r="AD18" i="2" s="1"/>
  <c r="AG17" i="2"/>
  <c r="AG18" i="2" s="1"/>
  <c r="X2" i="3"/>
  <c r="X50" i="2"/>
  <c r="AC41" i="2"/>
  <c r="U41" i="2"/>
  <c r="H45" i="2"/>
  <c r="H43" i="2" s="1"/>
  <c r="R10" i="3"/>
  <c r="R41" i="2"/>
  <c r="E57" i="2" l="1"/>
  <c r="E58" i="2" s="1"/>
  <c r="E54" i="2"/>
  <c r="E65" i="2"/>
  <c r="E66" i="2" s="1"/>
  <c r="AB42" i="2"/>
  <c r="AB7" i="3"/>
  <c r="T42" i="2"/>
  <c r="T7" i="3"/>
  <c r="AA7" i="3"/>
  <c r="AA42" i="2"/>
  <c r="W7" i="3"/>
  <c r="W42" i="2"/>
  <c r="AD42" i="2"/>
  <c r="AD7" i="3"/>
  <c r="S42" i="2"/>
  <c r="S7" i="3"/>
  <c r="AE7" i="3"/>
  <c r="AE42" i="2"/>
  <c r="Q7" i="3"/>
  <c r="Q42" i="2"/>
  <c r="R42" i="2"/>
  <c r="R7" i="3"/>
  <c r="AF42" i="2"/>
  <c r="AF7" i="3"/>
  <c r="AC7" i="3"/>
  <c r="AC42" i="2"/>
  <c r="U7" i="3"/>
  <c r="U42" i="2"/>
  <c r="F46" i="2"/>
  <c r="AG42" i="2"/>
  <c r="AG7" i="3"/>
  <c r="V42" i="2"/>
  <c r="V7" i="3"/>
  <c r="Z7" i="3"/>
  <c r="Z42" i="2"/>
  <c r="X7" i="3"/>
  <c r="X42" i="2"/>
  <c r="I45" i="2"/>
  <c r="P7" i="3"/>
  <c r="P42" i="2"/>
  <c r="D58" i="2"/>
  <c r="Y42" i="2"/>
  <c r="Y7" i="3"/>
  <c r="D66" i="2"/>
  <c r="F47" i="2" l="1"/>
  <c r="F56" i="2"/>
  <c r="F51" i="2"/>
  <c r="I43" i="2"/>
  <c r="J45" i="2" l="1"/>
  <c r="F52" i="2"/>
  <c r="F53" i="2" s="1"/>
  <c r="F64" i="2"/>
  <c r="F48" i="2"/>
  <c r="F54" i="2" l="1"/>
  <c r="F65" i="2"/>
  <c r="F57" i="2"/>
  <c r="G46" i="2"/>
  <c r="J43" i="2"/>
  <c r="K45" i="2" l="1"/>
  <c r="K43" i="2" s="1"/>
  <c r="G47" i="2"/>
  <c r="G56" i="2"/>
  <c r="G51" i="2"/>
  <c r="F58" i="2"/>
  <c r="F66" i="2"/>
  <c r="G52" i="2" l="1"/>
  <c r="G53" i="2" s="1"/>
  <c r="G64" i="2"/>
  <c r="G48" i="2"/>
  <c r="L45" i="2"/>
  <c r="L43" i="2" s="1"/>
  <c r="M45" i="2" l="1"/>
  <c r="M43" i="2" s="1"/>
  <c r="H46" i="2"/>
  <c r="G65" i="2"/>
  <c r="G57" i="2"/>
  <c r="G54" i="2"/>
  <c r="G58" i="2" l="1"/>
  <c r="G66" i="2"/>
  <c r="H47" i="2"/>
  <c r="H56" i="2"/>
  <c r="H51" i="2"/>
  <c r="N45" i="2"/>
  <c r="N51" i="2" s="1"/>
  <c r="N43" i="2" l="1"/>
  <c r="O45" i="2" s="1"/>
  <c r="O51" i="2" s="1"/>
  <c r="H52" i="2"/>
  <c r="H53" i="2" s="1"/>
  <c r="N52" i="2"/>
  <c r="N53" i="2" s="1"/>
  <c r="H64" i="2"/>
  <c r="H48" i="2"/>
  <c r="O43" i="2" l="1"/>
  <c r="P45" i="2" s="1"/>
  <c r="P51" i="2" s="1"/>
  <c r="N54" i="2"/>
  <c r="N65" i="2"/>
  <c r="N66" i="2" s="1"/>
  <c r="N57" i="2"/>
  <c r="N58" i="2" s="1"/>
  <c r="I46" i="2"/>
  <c r="O52" i="2"/>
  <c r="O53" i="2" s="1"/>
  <c r="H65" i="2"/>
  <c r="H57" i="2"/>
  <c r="H54" i="2"/>
  <c r="H58" i="2" l="1"/>
  <c r="H66" i="2"/>
  <c r="O65" i="2"/>
  <c r="O66" i="2" s="1"/>
  <c r="O57" i="2"/>
  <c r="O58" i="2" s="1"/>
  <c r="O54" i="2"/>
  <c r="P52" i="2"/>
  <c r="P53" i="2" s="1"/>
  <c r="P43" i="2"/>
  <c r="I47" i="2"/>
  <c r="I56" i="2"/>
  <c r="I51" i="2"/>
  <c r="I52" i="2" l="1"/>
  <c r="I53" i="2" s="1"/>
  <c r="I64" i="2"/>
  <c r="I48" i="2"/>
  <c r="Q45" i="2"/>
  <c r="Q51" i="2" s="1"/>
  <c r="P57" i="2"/>
  <c r="P58" i="2" s="1"/>
  <c r="P65" i="2"/>
  <c r="P66" i="2" s="1"/>
  <c r="P54" i="2"/>
  <c r="I65" i="2" l="1"/>
  <c r="I66" i="2" s="1"/>
  <c r="I57" i="2"/>
  <c r="I54" i="2"/>
  <c r="Q43" i="2"/>
  <c r="J46" i="2"/>
  <c r="Q52" i="2"/>
  <c r="Q53" i="2" s="1"/>
  <c r="Q65" i="2" l="1"/>
  <c r="Q66" i="2" s="1"/>
  <c r="Q57" i="2"/>
  <c r="Q58" i="2" s="1"/>
  <c r="Q54" i="2"/>
  <c r="J56" i="2"/>
  <c r="J47" i="2"/>
  <c r="J51" i="2"/>
  <c r="I58" i="2"/>
  <c r="R45" i="2"/>
  <c r="R51" i="2" s="1"/>
  <c r="R52" i="2" l="1"/>
  <c r="R53" i="2" s="1"/>
  <c r="J52" i="2"/>
  <c r="J53" i="2" s="1"/>
  <c r="R43" i="2"/>
  <c r="J64" i="2"/>
  <c r="J48" i="2"/>
  <c r="J65" i="2" l="1"/>
  <c r="J66" i="2" s="1"/>
  <c r="J57" i="2"/>
  <c r="J58" i="2" s="1"/>
  <c r="J54" i="2"/>
  <c r="R54" i="2"/>
  <c r="R57" i="2"/>
  <c r="R58" i="2" s="1"/>
  <c r="R65" i="2"/>
  <c r="R66" i="2" s="1"/>
  <c r="K46" i="2"/>
  <c r="S45" i="2"/>
  <c r="S51" i="2" s="1"/>
  <c r="S43" i="2" l="1"/>
  <c r="T45" i="2" s="1"/>
  <c r="S52" i="2"/>
  <c r="S53" i="2" s="1"/>
  <c r="K47" i="2"/>
  <c r="K56" i="2"/>
  <c r="K51" i="2"/>
  <c r="T51" i="2" l="1"/>
  <c r="T52" i="2" s="1"/>
  <c r="T53" i="2" s="1"/>
  <c r="T43" i="2"/>
  <c r="U45" i="2" s="1"/>
  <c r="U51" i="2" s="1"/>
  <c r="S57" i="2"/>
  <c r="S58" i="2" s="1"/>
  <c r="S54" i="2"/>
  <c r="S65" i="2"/>
  <c r="S66" i="2" s="1"/>
  <c r="K64" i="2"/>
  <c r="K48" i="2"/>
  <c r="K52" i="2"/>
  <c r="K53" i="2" s="1"/>
  <c r="T57" i="2" l="1"/>
  <c r="T58" i="2" s="1"/>
  <c r="T54" i="2"/>
  <c r="T65" i="2"/>
  <c r="T66" i="2" s="1"/>
  <c r="K57" i="2"/>
  <c r="K58" i="2" s="1"/>
  <c r="K65" i="2"/>
  <c r="K66" i="2" s="1"/>
  <c r="K54" i="2"/>
  <c r="U52" i="2"/>
  <c r="U53" i="2" s="1"/>
  <c r="U43" i="2"/>
  <c r="L46" i="2"/>
  <c r="U54" i="2" l="1"/>
  <c r="U65" i="2"/>
  <c r="U66" i="2" s="1"/>
  <c r="U57" i="2"/>
  <c r="U58" i="2" s="1"/>
  <c r="V45" i="2"/>
  <c r="V51" i="2" s="1"/>
  <c r="L47" i="2"/>
  <c r="L56" i="2"/>
  <c r="L51" i="2"/>
  <c r="L52" i="2" l="1"/>
  <c r="L53" i="2" s="1"/>
  <c r="L64" i="2"/>
  <c r="L48" i="2"/>
  <c r="V52" i="2"/>
  <c r="V53" i="2" s="1"/>
  <c r="V43" i="2"/>
  <c r="L57" i="2" l="1"/>
  <c r="L58" i="2" s="1"/>
  <c r="L65" i="2"/>
  <c r="L66" i="2" s="1"/>
  <c r="L54" i="2"/>
  <c r="M46" i="2"/>
  <c r="W45" i="2"/>
  <c r="W51" i="2" s="1"/>
  <c r="V57" i="2"/>
  <c r="V58" i="2" s="1"/>
  <c r="V54" i="2"/>
  <c r="V65" i="2"/>
  <c r="V66" i="2" s="1"/>
  <c r="W43" i="2" l="1"/>
  <c r="X45" i="2" s="1"/>
  <c r="W52" i="2"/>
  <c r="W53" i="2"/>
  <c r="M56" i="2"/>
  <c r="M47" i="2"/>
  <c r="M51" i="2"/>
  <c r="X51" i="2" l="1"/>
  <c r="X52" i="2" s="1"/>
  <c r="X53" i="2" s="1"/>
  <c r="X43" i="2"/>
  <c r="Y45" i="2" s="1"/>
  <c r="Y51" i="2" s="1"/>
  <c r="M52" i="2"/>
  <c r="M53" i="2" s="1"/>
  <c r="M64" i="2"/>
  <c r="M48" i="2"/>
  <c r="W57" i="2"/>
  <c r="W58" i="2" s="1"/>
  <c r="W54" i="2"/>
  <c r="W65" i="2"/>
  <c r="W66" i="2" s="1"/>
  <c r="Y43" i="2" l="1"/>
  <c r="Z45" i="2" s="1"/>
  <c r="Z51" i="2" s="1"/>
  <c r="X65" i="2"/>
  <c r="X66" i="2" s="1"/>
  <c r="X57" i="2"/>
  <c r="X58" i="2" s="1"/>
  <c r="X54" i="2"/>
  <c r="M54" i="2"/>
  <c r="M65" i="2"/>
  <c r="M66" i="2" s="1"/>
  <c r="M57" i="2"/>
  <c r="M58" i="2" s="1"/>
  <c r="E73" i="2"/>
  <c r="Y52" i="2"/>
  <c r="Y53" i="2" s="1"/>
  <c r="Z43" i="2" l="1"/>
  <c r="AA45" i="2" s="1"/>
  <c r="Y54" i="2"/>
  <c r="Y57" i="2"/>
  <c r="Y58" i="2" s="1"/>
  <c r="Y65" i="2"/>
  <c r="Y66" i="2" s="1"/>
  <c r="Z52" i="2"/>
  <c r="Z53" i="2" s="1"/>
  <c r="AA51" i="2" l="1"/>
  <c r="AA52" i="2" s="1"/>
  <c r="AA53" i="2" s="1"/>
  <c r="AA43" i="2"/>
  <c r="AB45" i="2" s="1"/>
  <c r="AB51" i="2" s="1"/>
  <c r="Z54" i="2"/>
  <c r="Z65" i="2"/>
  <c r="Z66" i="2" s="1"/>
  <c r="Z57" i="2"/>
  <c r="Z58" i="2" s="1"/>
  <c r="AB43" i="2" l="1"/>
  <c r="AA65" i="2"/>
  <c r="AA66" i="2" s="1"/>
  <c r="AA54" i="2"/>
  <c r="AA57" i="2"/>
  <c r="AA58" i="2" s="1"/>
  <c r="AC45" i="2"/>
  <c r="AC51" i="2" s="1"/>
  <c r="AB52" i="2"/>
  <c r="AB53" i="2" s="1"/>
  <c r="AC52" i="2" l="1"/>
  <c r="AC53" i="2" s="1"/>
  <c r="AB65" i="2"/>
  <c r="AB66" i="2" s="1"/>
  <c r="AB54" i="2"/>
  <c r="AB57" i="2"/>
  <c r="AB58" i="2" s="1"/>
  <c r="AC43" i="2"/>
  <c r="AC65" i="2" l="1"/>
  <c r="AC66" i="2" s="1"/>
  <c r="AC54" i="2"/>
  <c r="AC57" i="2"/>
  <c r="AC58" i="2" s="1"/>
  <c r="AD45" i="2"/>
  <c r="AD51" i="2" s="1"/>
  <c r="AD52" i="2" l="1"/>
  <c r="AD53" i="2" s="1"/>
  <c r="AD43" i="2"/>
  <c r="AD54" i="2" l="1"/>
  <c r="AD65" i="2"/>
  <c r="AD66" i="2" s="1"/>
  <c r="AD57" i="2"/>
  <c r="AD58" i="2" s="1"/>
  <c r="AE45" i="2"/>
  <c r="AE51" i="2" s="1"/>
  <c r="AE43" i="2" l="1"/>
  <c r="AF45" i="2" s="1"/>
  <c r="AF51" i="2" s="1"/>
  <c r="AE52" i="2"/>
  <c r="AE53" i="2" s="1"/>
  <c r="AF43" i="2" l="1"/>
  <c r="AG45" i="2" s="1"/>
  <c r="AG51" i="2" s="1"/>
  <c r="AE57" i="2"/>
  <c r="AE58" i="2" s="1"/>
  <c r="AE65" i="2"/>
  <c r="AE66" i="2" s="1"/>
  <c r="AE54" i="2"/>
  <c r="AF52" i="2"/>
  <c r="AF53" i="2" s="1"/>
  <c r="AG43" i="2" l="1"/>
  <c r="AF57" i="2"/>
  <c r="AF58" i="2" s="1"/>
  <c r="AF54" i="2"/>
  <c r="AF65" i="2"/>
  <c r="AF66" i="2" s="1"/>
  <c r="AG52" i="2"/>
  <c r="AG53" i="2" s="1"/>
  <c r="AG54" i="2" l="1"/>
  <c r="AG65" i="2"/>
  <c r="AG57" i="2"/>
  <c r="C73" i="2"/>
  <c r="AG58" i="2" l="1"/>
  <c r="C62" i="2"/>
  <c r="C61" i="2"/>
  <c r="AG66" i="2"/>
  <c r="C69" i="2"/>
  <c r="C70" i="2"/>
</calcChain>
</file>

<file path=xl/sharedStrings.xml><?xml version="1.0" encoding="utf-8"?>
<sst xmlns="http://schemas.openxmlformats.org/spreadsheetml/2006/main" count="174" uniqueCount="105">
  <si>
    <t>Parameters</t>
  </si>
  <si>
    <t>Unit/Satuan</t>
  </si>
  <si>
    <t>Value</t>
  </si>
  <si>
    <t>Discount Rate</t>
  </si>
  <si>
    <t>%</t>
  </si>
  <si>
    <t>Total Project Cost</t>
  </si>
  <si>
    <t>Rp. (Juta)</t>
  </si>
  <si>
    <t>Umur Teknis</t>
  </si>
  <si>
    <t>Tahun</t>
  </si>
  <si>
    <t>Interest rate</t>
  </si>
  <si>
    <t>Loan Portion</t>
  </si>
  <si>
    <t>Equity Portion</t>
  </si>
  <si>
    <t>Loan</t>
  </si>
  <si>
    <t>Loan Tenor</t>
  </si>
  <si>
    <t>Principal+Interest Payment</t>
  </si>
  <si>
    <t>Corporate Tax Rate</t>
  </si>
  <si>
    <t>WACC on Project</t>
  </si>
  <si>
    <t>WACC on Equity</t>
  </si>
  <si>
    <t>Equity</t>
  </si>
  <si>
    <t>Daya Mampu Netto</t>
  </si>
  <si>
    <t>MW</t>
  </si>
  <si>
    <t>Auxiliary</t>
  </si>
  <si>
    <t>Susut Trafo</t>
  </si>
  <si>
    <t>SFC</t>
  </si>
  <si>
    <t>kg/kWH</t>
  </si>
  <si>
    <t>Electricity Price A</t>
  </si>
  <si>
    <t>A (Rp/kW.bln)</t>
  </si>
  <si>
    <t>Electricity Price B</t>
  </si>
  <si>
    <t>B (Rp/kW.bln)</t>
  </si>
  <si>
    <t>Electricity Price C</t>
  </si>
  <si>
    <t>C (Rp/kWh)</t>
  </si>
  <si>
    <t>Electricity Price D</t>
  </si>
  <si>
    <t>D (Rp/kWh)</t>
  </si>
  <si>
    <t>Harga Bahan Bakar</t>
  </si>
  <si>
    <t>IDR/Ton</t>
  </si>
  <si>
    <t>Year</t>
  </si>
  <si>
    <t>Production variables</t>
  </si>
  <si>
    <t>Net Capacity Factor</t>
  </si>
  <si>
    <t>EAF</t>
  </si>
  <si>
    <t>Production (Bruto)</t>
  </si>
  <si>
    <t>MWh</t>
  </si>
  <si>
    <t>Production (Netto)</t>
  </si>
  <si>
    <t>Energy Sales</t>
  </si>
  <si>
    <t>Fuel Consumption</t>
  </si>
  <si>
    <t>Ton</t>
  </si>
  <si>
    <t>Revenue Calculation</t>
  </si>
  <si>
    <t>Revenue A</t>
  </si>
  <si>
    <t>Revenue B</t>
  </si>
  <si>
    <t>Revenue C</t>
  </si>
  <si>
    <t>Revenue D</t>
  </si>
  <si>
    <t>Total Revenue</t>
  </si>
  <si>
    <t>Total Revenue (PV)</t>
  </si>
  <si>
    <t>Revenue Annualized</t>
  </si>
  <si>
    <t>Cost Component A</t>
  </si>
  <si>
    <t>Biaya Investasi Tambahan</t>
  </si>
  <si>
    <t>Periodic Maintenance (MI)</t>
  </si>
  <si>
    <t>Acqusition Cost</t>
  </si>
  <si>
    <t>Acqusition Cost (PV)</t>
  </si>
  <si>
    <t>Acqusition Cost (EAC)</t>
  </si>
  <si>
    <t>Cost Component C</t>
  </si>
  <si>
    <t>Fuel Cost</t>
  </si>
  <si>
    <t>Fuel Cost (PV)</t>
  </si>
  <si>
    <t>Fuel Cost (EAC)</t>
  </si>
  <si>
    <t>Cost Component B and D</t>
  </si>
  <si>
    <t>O &amp; M Cost</t>
  </si>
  <si>
    <t>Periodic Maintenance Cost (Non MI)</t>
  </si>
  <si>
    <t>B &amp; D Cost</t>
  </si>
  <si>
    <t>B &amp; D Cost (PV)</t>
  </si>
  <si>
    <t>B &amp; D Cost (EAC)</t>
  </si>
  <si>
    <t>Total Expenses</t>
  </si>
  <si>
    <t>Total Cost (EAC)</t>
  </si>
  <si>
    <t>Profit / Loss</t>
  </si>
  <si>
    <t>Residual Value</t>
  </si>
  <si>
    <t>Depreciation</t>
  </si>
  <si>
    <t>Interest Payment</t>
  </si>
  <si>
    <t>Principal Payment</t>
  </si>
  <si>
    <t>Dept Amount</t>
  </si>
  <si>
    <t>EBITDA</t>
  </si>
  <si>
    <t>Earning Before Tax (EBT)</t>
  </si>
  <si>
    <t>Tax</t>
  </si>
  <si>
    <t>Earning After Tax (EAT)</t>
  </si>
  <si>
    <t>NOPAT</t>
  </si>
  <si>
    <t>INTEREST * ( 1 - TAX RATE)</t>
  </si>
  <si>
    <t>FREE CASH FLOW On Project</t>
  </si>
  <si>
    <t>DISCOUNTED FCF On Project</t>
  </si>
  <si>
    <t>On Project</t>
  </si>
  <si>
    <t>IRR</t>
  </si>
  <si>
    <t>NPV</t>
  </si>
  <si>
    <t>Principal Repayment</t>
  </si>
  <si>
    <t>FREE CASH FLOW On Equity</t>
  </si>
  <si>
    <t>DISCOUNTED FCF On Equity</t>
  </si>
  <si>
    <t>On Equity</t>
  </si>
  <si>
    <t>(all)</t>
  </si>
  <si>
    <t>(sampai L)</t>
  </si>
  <si>
    <t>Return on Net Financial Assets</t>
  </si>
  <si>
    <t>(Dalam Juta Rupiah)</t>
  </si>
  <si>
    <t>Fuel Cost (Component C)</t>
  </si>
  <si>
    <t>Fuel Cost Annualized</t>
  </si>
  <si>
    <t>O and M Cost (Component B and D)</t>
  </si>
  <si>
    <t>O and M Cost</t>
  </si>
  <si>
    <t>Periodic Maintenance Cost (NonMI)</t>
  </si>
  <si>
    <t>O and M Cost Annualized</t>
  </si>
  <si>
    <t>Capex (Component A)</t>
  </si>
  <si>
    <t>Acquisition Cost</t>
  </si>
  <si>
    <t>Capex Annualized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</si>
</sst>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57171"/>
        <bgColor rgb="FF000000"/>
      </patternFill>
    </fill>
    <fill>
      <patternFill patternType="solid">
        <fgColor rgb="FF525252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FFE69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/>
  </cellStyleXfs>
  <cellXfs count="10">
    <xf numFmtId="0" fontId="0" fillId="0" borderId="0" xfId="0"/>
    <xf numFmtId="10" fontId="0" fillId="0" borderId="0" xfId="0" applyNumberFormat="1"/>
    <xf numFmtId="10" fontId="0" fillId="2" borderId="0" xfId="0" applyNumberFormat="1" applyFill="1"/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0" fillId="7" borderId="0" xfId="0" applyFill="1" applyProtection="1">
      <protection locked="0"/>
    </xf>
    <xf numFmtId="9" fontId="0" fillId="2" borderId="0" xfId="1" applyFont="1" applyFill="1"/>
    <xf numFmtId="0" fontId="0" fillId="5" borderId="0" xfId="0" applyFill="1"/>
    <xf numFmtId="0" fontId="0" fillId="6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workbookViewId="0">
      <selection activeCell="C17" sqref="C17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s="2">
        <v>0.12</v>
      </c>
    </row>
    <row r="3" spans="1:3" x14ac:dyDescent="0.3">
      <c r="A3" t="s">
        <v>5</v>
      </c>
      <c r="B3" t="s">
        <v>6</v>
      </c>
      <c r="C3" s="3">
        <v>5945321.9800000004</v>
      </c>
    </row>
    <row r="4" spans="1:3" x14ac:dyDescent="0.3">
      <c r="A4" t="s">
        <v>7</v>
      </c>
      <c r="B4" t="s">
        <v>8</v>
      </c>
      <c r="C4" s="3">
        <v>30</v>
      </c>
    </row>
    <row r="5" spans="1:3" x14ac:dyDescent="0.3">
      <c r="A5" t="s">
        <v>9</v>
      </c>
      <c r="B5" t="s">
        <v>4</v>
      </c>
      <c r="C5" s="2">
        <v>0.05</v>
      </c>
    </row>
    <row r="6" spans="1:3" x14ac:dyDescent="0.3">
      <c r="A6" t="s">
        <v>10</v>
      </c>
      <c r="B6" t="s">
        <v>4</v>
      </c>
      <c r="C6" s="2">
        <v>0.84</v>
      </c>
    </row>
    <row r="7" spans="1:3" x14ac:dyDescent="0.3">
      <c r="A7" t="s">
        <v>11</v>
      </c>
      <c r="B7" t="s">
        <v>4</v>
      </c>
      <c r="C7" s="2">
        <v>0.16</v>
      </c>
    </row>
    <row r="8" spans="1:3" x14ac:dyDescent="0.3">
      <c r="A8" t="s">
        <v>12</v>
      </c>
      <c r="B8" t="s">
        <v>6</v>
      </c>
      <c r="C8" s="3">
        <v>4999990.5</v>
      </c>
    </row>
    <row r="9" spans="1:3" x14ac:dyDescent="0.3">
      <c r="A9" t="s">
        <v>13</v>
      </c>
      <c r="B9" t="s">
        <v>8</v>
      </c>
      <c r="C9" s="3">
        <v>10</v>
      </c>
    </row>
    <row r="10" spans="1:3" x14ac:dyDescent="0.3">
      <c r="A10" t="s">
        <v>14</v>
      </c>
      <c r="B10" t="s">
        <v>6</v>
      </c>
      <c r="C10" s="3">
        <v>660159.53</v>
      </c>
    </row>
    <row r="11" spans="1:3" x14ac:dyDescent="0.3">
      <c r="A11" t="s">
        <v>15</v>
      </c>
      <c r="B11" t="s">
        <v>4</v>
      </c>
      <c r="C11" s="2">
        <v>0.22</v>
      </c>
    </row>
    <row r="12" spans="1:3" x14ac:dyDescent="0.3">
      <c r="A12" t="s">
        <v>16</v>
      </c>
      <c r="B12" t="s">
        <v>4</v>
      </c>
      <c r="C12" s="2">
        <v>0.05</v>
      </c>
    </row>
    <row r="13" spans="1:3" x14ac:dyDescent="0.3">
      <c r="A13" t="s">
        <v>17</v>
      </c>
      <c r="B13" t="s">
        <v>4</v>
      </c>
      <c r="C13" s="2">
        <v>0.09</v>
      </c>
    </row>
    <row r="14" spans="1:3" x14ac:dyDescent="0.3">
      <c r="A14" t="s">
        <v>18</v>
      </c>
      <c r="B14" t="s">
        <v>6</v>
      </c>
      <c r="C14" s="3">
        <v>945331.48</v>
      </c>
    </row>
    <row r="15" spans="1:3" x14ac:dyDescent="0.3">
      <c r="A15" t="s">
        <v>19</v>
      </c>
      <c r="B15" t="s">
        <v>20</v>
      </c>
      <c r="C15" s="3">
        <v>615</v>
      </c>
    </row>
    <row r="16" spans="1:3" x14ac:dyDescent="0.3">
      <c r="A16" t="s">
        <v>21</v>
      </c>
      <c r="B16" t="s">
        <v>4</v>
      </c>
      <c r="C16" s="7">
        <v>0.06</v>
      </c>
    </row>
    <row r="17" spans="1:3" x14ac:dyDescent="0.3">
      <c r="A17" t="s">
        <v>22</v>
      </c>
      <c r="B17" t="s">
        <v>4</v>
      </c>
      <c r="C17" s="7">
        <v>0.01</v>
      </c>
    </row>
    <row r="18" spans="1:3" x14ac:dyDescent="0.3">
      <c r="A18" t="s">
        <v>23</v>
      </c>
      <c r="B18" t="s">
        <v>24</v>
      </c>
      <c r="C18" s="3">
        <v>0.6</v>
      </c>
    </row>
    <row r="19" spans="1:3" x14ac:dyDescent="0.3">
      <c r="A19" t="s">
        <v>25</v>
      </c>
      <c r="B19" t="s">
        <v>26</v>
      </c>
      <c r="C19" s="3">
        <v>68493</v>
      </c>
    </row>
    <row r="20" spans="1:3" x14ac:dyDescent="0.3">
      <c r="A20" t="s">
        <v>27</v>
      </c>
      <c r="B20" t="s">
        <v>28</v>
      </c>
      <c r="C20" s="3">
        <v>39102.449999999997</v>
      </c>
    </row>
    <row r="21" spans="1:3" x14ac:dyDescent="0.3">
      <c r="A21" t="s">
        <v>29</v>
      </c>
      <c r="B21" t="s">
        <v>30</v>
      </c>
      <c r="C21" s="3">
        <v>0</v>
      </c>
    </row>
    <row r="22" spans="1:3" x14ac:dyDescent="0.3">
      <c r="A22" t="s">
        <v>31</v>
      </c>
      <c r="B22" t="s">
        <v>32</v>
      </c>
      <c r="C22" s="3">
        <v>19.03</v>
      </c>
    </row>
    <row r="23" spans="1:3" x14ac:dyDescent="0.3">
      <c r="A23" t="s">
        <v>33</v>
      </c>
      <c r="B23" t="s">
        <v>34</v>
      </c>
      <c r="C23" s="3">
        <v>761100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73"/>
  <sheetViews>
    <sheetView zoomScale="89" workbookViewId="0">
      <selection activeCell="H8" sqref="H8"/>
    </sheetView>
  </sheetViews>
  <sheetFormatPr defaultRowHeight="14.4" x14ac:dyDescent="0.3"/>
  <cols>
    <col min="15" max="15" width="13.33203125" customWidth="1"/>
    <col min="16" max="16" width="10" bestFit="1" customWidth="1"/>
  </cols>
  <sheetData>
    <row r="1" spans="1:33" x14ac:dyDescent="0.3">
      <c r="B1" s="4" t="s">
        <v>35</v>
      </c>
      <c r="C1" s="4">
        <v>2012</v>
      </c>
      <c r="D1" s="4">
        <v>2013</v>
      </c>
      <c r="E1" s="4">
        <v>2014</v>
      </c>
      <c r="F1" s="4">
        <v>2015</v>
      </c>
      <c r="G1" s="4">
        <v>2016</v>
      </c>
      <c r="H1" s="4">
        <v>2017</v>
      </c>
      <c r="I1" s="4">
        <v>2018</v>
      </c>
      <c r="J1" s="4">
        <v>2019</v>
      </c>
      <c r="K1" s="4">
        <v>2020</v>
      </c>
      <c r="L1" s="4">
        <v>2021</v>
      </c>
      <c r="M1" s="4">
        <v>2022</v>
      </c>
      <c r="N1" s="4">
        <v>2023</v>
      </c>
      <c r="O1" s="4">
        <v>2024</v>
      </c>
      <c r="P1" s="4">
        <v>2025</v>
      </c>
      <c r="Q1" s="4">
        <v>2026</v>
      </c>
      <c r="R1" s="4">
        <v>2027</v>
      </c>
      <c r="S1" s="4">
        <v>2028</v>
      </c>
      <c r="T1" s="4">
        <v>2029</v>
      </c>
      <c r="U1" s="4">
        <v>2030</v>
      </c>
      <c r="V1" s="4">
        <v>2031</v>
      </c>
      <c r="W1" s="4">
        <v>2032</v>
      </c>
      <c r="X1" s="4">
        <v>2033</v>
      </c>
      <c r="Y1" s="4">
        <v>2034</v>
      </c>
      <c r="Z1" s="4">
        <v>2035</v>
      </c>
      <c r="AA1" s="4">
        <v>2036</v>
      </c>
      <c r="AB1" s="4">
        <v>2037</v>
      </c>
      <c r="AC1" s="4">
        <v>2038</v>
      </c>
      <c r="AD1" s="4">
        <v>2039</v>
      </c>
      <c r="AE1" s="4">
        <v>2040</v>
      </c>
      <c r="AF1" s="4">
        <v>2041</v>
      </c>
      <c r="AG1" s="4">
        <v>2042</v>
      </c>
    </row>
    <row r="2" spans="1:33" x14ac:dyDescent="0.3">
      <c r="B2" s="4" t="s">
        <v>35</v>
      </c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</row>
    <row r="3" spans="1:33" x14ac:dyDescent="0.3">
      <c r="A3" t="s">
        <v>36</v>
      </c>
    </row>
    <row r="4" spans="1:33" x14ac:dyDescent="0.3">
      <c r="A4" t="s">
        <v>37</v>
      </c>
      <c r="B4" t="s">
        <v>4</v>
      </c>
      <c r="C4" s="5">
        <v>0</v>
      </c>
      <c r="D4" s="6">
        <v>52.824723259999999</v>
      </c>
      <c r="E4" s="6">
        <v>76.817904499999997</v>
      </c>
      <c r="F4" s="6">
        <v>57.722426890000001</v>
      </c>
      <c r="G4" s="6">
        <v>81.315266120000004</v>
      </c>
      <c r="H4" s="6">
        <v>64.658304650000005</v>
      </c>
      <c r="I4" s="6">
        <v>76.865416940000003</v>
      </c>
      <c r="J4" s="6">
        <v>77.5</v>
      </c>
      <c r="K4" s="6">
        <v>73.758042540000005</v>
      </c>
      <c r="L4" s="6">
        <v>80.067249509999996</v>
      </c>
      <c r="M4" s="6">
        <v>74.213165059999994</v>
      </c>
      <c r="N4" s="6">
        <v>80.067249509999996</v>
      </c>
      <c r="O4" s="6">
        <v>79.565700000000007</v>
      </c>
      <c r="P4" s="6">
        <v>70</v>
      </c>
      <c r="Q4" s="6">
        <v>65</v>
      </c>
      <c r="R4" s="6">
        <v>65</v>
      </c>
      <c r="S4" s="6">
        <v>65</v>
      </c>
      <c r="T4" s="6">
        <v>65</v>
      </c>
      <c r="U4" s="6">
        <v>65</v>
      </c>
      <c r="V4" s="6">
        <v>65</v>
      </c>
      <c r="W4" s="6">
        <v>65</v>
      </c>
      <c r="X4" s="6">
        <v>65</v>
      </c>
      <c r="Y4" s="6">
        <v>65</v>
      </c>
      <c r="Z4" s="6">
        <v>65</v>
      </c>
      <c r="AA4" s="6">
        <v>65</v>
      </c>
      <c r="AB4" s="6">
        <v>65</v>
      </c>
      <c r="AC4" s="6">
        <v>65</v>
      </c>
      <c r="AD4" s="6">
        <v>65</v>
      </c>
      <c r="AE4" s="6">
        <v>65</v>
      </c>
      <c r="AF4" s="6">
        <v>65</v>
      </c>
      <c r="AG4" s="6">
        <v>65</v>
      </c>
    </row>
    <row r="5" spans="1:33" x14ac:dyDescent="0.3">
      <c r="A5" t="s">
        <v>38</v>
      </c>
      <c r="C5" s="5">
        <v>0</v>
      </c>
      <c r="D5" s="6">
        <v>76</v>
      </c>
      <c r="E5" s="6">
        <v>76</v>
      </c>
      <c r="F5" s="6">
        <v>76</v>
      </c>
      <c r="G5" s="6">
        <v>76</v>
      </c>
      <c r="H5" s="6">
        <v>76</v>
      </c>
      <c r="I5" s="6">
        <v>76</v>
      </c>
      <c r="J5" s="6">
        <v>76</v>
      </c>
      <c r="K5" s="6">
        <v>76</v>
      </c>
      <c r="L5" s="6">
        <v>76</v>
      </c>
      <c r="M5" s="6">
        <v>76</v>
      </c>
      <c r="N5" s="6">
        <v>76</v>
      </c>
      <c r="O5" s="6">
        <v>76</v>
      </c>
      <c r="P5" s="6">
        <v>76</v>
      </c>
      <c r="Q5" s="6">
        <v>76</v>
      </c>
      <c r="R5" s="6">
        <v>76</v>
      </c>
      <c r="S5" s="6">
        <v>76</v>
      </c>
      <c r="T5" s="6">
        <v>76</v>
      </c>
      <c r="U5" s="6">
        <v>76</v>
      </c>
      <c r="V5" s="6">
        <v>76</v>
      </c>
      <c r="W5" s="6">
        <v>76</v>
      </c>
      <c r="X5" s="6">
        <v>76</v>
      </c>
      <c r="Y5" s="6">
        <v>76</v>
      </c>
      <c r="Z5" s="6">
        <v>76</v>
      </c>
      <c r="AA5" s="6">
        <v>76</v>
      </c>
      <c r="AB5" s="6">
        <v>76</v>
      </c>
      <c r="AC5" s="6">
        <v>76</v>
      </c>
      <c r="AD5" s="6">
        <v>76</v>
      </c>
      <c r="AE5" s="6">
        <v>76</v>
      </c>
      <c r="AF5" s="6">
        <v>76</v>
      </c>
      <c r="AG5" s="6">
        <v>76</v>
      </c>
    </row>
    <row r="6" spans="1:33" x14ac:dyDescent="0.3">
      <c r="A6" t="s">
        <v>39</v>
      </c>
      <c r="B6" t="s">
        <v>40</v>
      </c>
      <c r="C6" s="5">
        <v>0</v>
      </c>
      <c r="D6" s="6">
        <v>18549452.197000001</v>
      </c>
      <c r="E6" s="6">
        <v>18132013.035</v>
      </c>
      <c r="F6" s="6">
        <v>17506650.68</v>
      </c>
      <c r="G6" s="6">
        <v>16940902.239</v>
      </c>
      <c r="H6" s="6">
        <v>18131886.026000001</v>
      </c>
      <c r="I6" s="6">
        <v>19528969.629999999</v>
      </c>
      <c r="J6" s="6">
        <v>20390026.875999998</v>
      </c>
      <c r="K6" s="6">
        <v>17532109.162999999</v>
      </c>
      <c r="L6" s="6">
        <v>18883530.048999999</v>
      </c>
      <c r="M6" s="6">
        <v>20544363.199999999</v>
      </c>
      <c r="N6" s="6">
        <v>19205059.260000002</v>
      </c>
      <c r="O6" s="6">
        <v>11801696300</v>
      </c>
      <c r="P6" s="6">
        <f>P7/(100-SUM(Params!$C$16:$C$17))*100</f>
        <v>3773821.6751726205</v>
      </c>
      <c r="Q6" s="6">
        <f>Q7/(100-SUM(Params!$C$16:$C$17))*100</f>
        <v>3504262.9840888623</v>
      </c>
      <c r="R6" s="6">
        <f>R7/(100-SUM(Params!$C$16:$C$17))*100</f>
        <v>3504262.9840888623</v>
      </c>
      <c r="S6" s="6">
        <f>S7/(100-SUM(Params!$C$16:$C$17))*100</f>
        <v>3504262.9840888623</v>
      </c>
      <c r="T6" s="6">
        <f>T7/(100-SUM(Params!$C$16:$C$17))*100</f>
        <v>3504262.9840888623</v>
      </c>
      <c r="U6" s="6">
        <f>U7/(100-SUM(Params!$C$16:$C$17))*100</f>
        <v>3504262.9840888623</v>
      </c>
      <c r="V6" s="6">
        <f>V7/(100-SUM(Params!$C$16:$C$17))*100</f>
        <v>3504262.9840888623</v>
      </c>
      <c r="W6" s="6">
        <f>W7/(100-SUM(Params!$C$16:$C$17))*100</f>
        <v>3504262.9840888623</v>
      </c>
      <c r="X6" s="6">
        <f>X7/(100-SUM(Params!$C$16:$C$17))*100</f>
        <v>3504262.9840888623</v>
      </c>
      <c r="Y6" s="6">
        <f>Y7/(100-SUM(Params!$C$16:$C$17))*100</f>
        <v>3504262.9840888623</v>
      </c>
      <c r="Z6" s="6">
        <f>Z7/(100-SUM(Params!$C$16:$C$17))*100</f>
        <v>3504262.9840888623</v>
      </c>
      <c r="AA6" s="6">
        <f>AA7/(100-SUM(Params!$C$16:$C$17))*100</f>
        <v>3504262.9840888623</v>
      </c>
      <c r="AB6" s="6">
        <f>AB7/(100-SUM(Params!$C$16:$C$17))*100</f>
        <v>3504262.9840888623</v>
      </c>
      <c r="AC6" s="6">
        <f>AC7/(100-SUM(Params!$C$16:$C$17))*100</f>
        <v>3504262.9840888623</v>
      </c>
      <c r="AD6" s="6">
        <f>AD7/(100-SUM(Params!$C$16:$C$17))*100</f>
        <v>3504262.9840888623</v>
      </c>
      <c r="AE6" s="6">
        <f>AE7/(100-SUM(Params!$C$16:$C$17))*100</f>
        <v>3504262.9840888623</v>
      </c>
      <c r="AF6" s="6">
        <f>AF7/(100-SUM(Params!$C$16:$C$17))*100</f>
        <v>3504262.9840888623</v>
      </c>
      <c r="AG6" s="6">
        <f>AG7/(100-SUM(Params!$C$16:$C$17))*100</f>
        <v>3504262.9840888623</v>
      </c>
    </row>
    <row r="7" spans="1:33" x14ac:dyDescent="0.3">
      <c r="A7" t="s">
        <v>41</v>
      </c>
      <c r="B7" t="s">
        <v>40</v>
      </c>
      <c r="C7" s="5">
        <v>0</v>
      </c>
      <c r="D7" s="6">
        <v>18539704.907000002</v>
      </c>
      <c r="E7" s="6">
        <v>18114959.206999999</v>
      </c>
      <c r="F7" s="6">
        <v>17489653.627999999</v>
      </c>
      <c r="G7" s="6">
        <v>16923735.844000001</v>
      </c>
      <c r="H7" s="6">
        <v>18122882.034000002</v>
      </c>
      <c r="I7" s="6">
        <v>19513028.896000002</v>
      </c>
      <c r="J7" s="6">
        <v>20378393.254999999</v>
      </c>
      <c r="K7" s="6">
        <v>17519804.046999998</v>
      </c>
      <c r="L7" s="6">
        <v>18864496.464000002</v>
      </c>
      <c r="M7" s="6">
        <v>19250430.905000001</v>
      </c>
      <c r="N7" s="6">
        <v>17955268.120000001</v>
      </c>
      <c r="O7" s="6">
        <v>11024930662</v>
      </c>
      <c r="P7" s="6">
        <f>P4*8760*Params!$C$15/100</f>
        <v>3771180</v>
      </c>
      <c r="Q7" s="6">
        <f>Q4*8760*Params!$C$15/100</f>
        <v>3501810</v>
      </c>
      <c r="R7" s="6">
        <f>R4*8760*Params!$C$15/100</f>
        <v>3501810</v>
      </c>
      <c r="S7" s="6">
        <f>S4*8760*Params!$C$15/100</f>
        <v>3501810</v>
      </c>
      <c r="T7" s="6">
        <f>T4*8760*Params!$C$15/100</f>
        <v>3501810</v>
      </c>
      <c r="U7" s="6">
        <f>U4*8760*Params!$C$15/100</f>
        <v>3501810</v>
      </c>
      <c r="V7" s="6">
        <f>V4*8760*Params!$C$15/100</f>
        <v>3501810</v>
      </c>
      <c r="W7" s="6">
        <f>W4*8760*Params!$C$15/100</f>
        <v>3501810</v>
      </c>
      <c r="X7" s="6">
        <f>X4*8760*Params!$C$15/100</f>
        <v>3501810</v>
      </c>
      <c r="Y7" s="6">
        <f>Y4*8760*Params!$C$15/100</f>
        <v>3501810</v>
      </c>
      <c r="Z7" s="6">
        <f>Z4*8760*Params!$C$15/100</f>
        <v>3501810</v>
      </c>
      <c r="AA7" s="6">
        <f>AA4*8760*Params!$C$15/100</f>
        <v>3501810</v>
      </c>
      <c r="AB7" s="6">
        <f>AB4*8760*Params!$C$15/100</f>
        <v>3501810</v>
      </c>
      <c r="AC7" s="6">
        <f>AC4*8760*Params!$C$15/100</f>
        <v>3501810</v>
      </c>
      <c r="AD7" s="6">
        <f>AD4*8760*Params!$C$15/100</f>
        <v>3501810</v>
      </c>
      <c r="AE7" s="6">
        <f>AE4*8760*Params!$C$15/100</f>
        <v>3501810</v>
      </c>
      <c r="AF7" s="6">
        <f>AF4*8760*Params!$C$15/100</f>
        <v>3501810</v>
      </c>
      <c r="AG7" s="6">
        <f>AG4*8760*Params!$C$15/100</f>
        <v>3501810</v>
      </c>
    </row>
    <row r="8" spans="1:33" x14ac:dyDescent="0.3">
      <c r="A8" t="s">
        <v>42</v>
      </c>
      <c r="B8" t="s">
        <v>40</v>
      </c>
      <c r="C8" s="5">
        <v>0</v>
      </c>
      <c r="D8" s="6">
        <f t="shared" ref="D8:AG8" si="0">D7</f>
        <v>18539704.907000002</v>
      </c>
      <c r="E8" s="6">
        <f t="shared" si="0"/>
        <v>18114959.206999999</v>
      </c>
      <c r="F8" s="6">
        <f t="shared" si="0"/>
        <v>17489653.627999999</v>
      </c>
      <c r="G8" s="6">
        <f t="shared" si="0"/>
        <v>16923735.844000001</v>
      </c>
      <c r="H8" s="6">
        <f t="shared" si="0"/>
        <v>18122882.034000002</v>
      </c>
      <c r="I8" s="6">
        <f t="shared" si="0"/>
        <v>19513028.896000002</v>
      </c>
      <c r="J8" s="6">
        <f t="shared" si="0"/>
        <v>20378393.254999999</v>
      </c>
      <c r="K8" s="6">
        <f t="shared" si="0"/>
        <v>17519804.046999998</v>
      </c>
      <c r="L8" s="6">
        <f t="shared" si="0"/>
        <v>18864496.464000002</v>
      </c>
      <c r="M8" s="6">
        <f t="shared" si="0"/>
        <v>19250430.905000001</v>
      </c>
      <c r="N8" s="6">
        <f t="shared" si="0"/>
        <v>17955268.120000001</v>
      </c>
      <c r="O8" s="6">
        <f t="shared" si="0"/>
        <v>11024930662</v>
      </c>
      <c r="P8" s="6">
        <f t="shared" si="0"/>
        <v>3771180</v>
      </c>
      <c r="Q8" s="6">
        <f t="shared" si="0"/>
        <v>3501810</v>
      </c>
      <c r="R8" s="6">
        <f t="shared" si="0"/>
        <v>3501810</v>
      </c>
      <c r="S8" s="6">
        <f t="shared" si="0"/>
        <v>3501810</v>
      </c>
      <c r="T8" s="6">
        <f t="shared" si="0"/>
        <v>3501810</v>
      </c>
      <c r="U8" s="6">
        <f t="shared" si="0"/>
        <v>3501810</v>
      </c>
      <c r="V8" s="6">
        <f t="shared" si="0"/>
        <v>3501810</v>
      </c>
      <c r="W8" s="6">
        <f t="shared" si="0"/>
        <v>3501810</v>
      </c>
      <c r="X8" s="6">
        <f t="shared" si="0"/>
        <v>3501810</v>
      </c>
      <c r="Y8" s="6">
        <f t="shared" si="0"/>
        <v>3501810</v>
      </c>
      <c r="Z8" s="6">
        <f t="shared" si="0"/>
        <v>3501810</v>
      </c>
      <c r="AA8" s="6">
        <f t="shared" si="0"/>
        <v>3501810</v>
      </c>
      <c r="AB8" s="6">
        <f t="shared" si="0"/>
        <v>3501810</v>
      </c>
      <c r="AC8" s="6">
        <f t="shared" si="0"/>
        <v>3501810</v>
      </c>
      <c r="AD8" s="6">
        <f t="shared" si="0"/>
        <v>3501810</v>
      </c>
      <c r="AE8" s="6">
        <f t="shared" si="0"/>
        <v>3501810</v>
      </c>
      <c r="AF8" s="6">
        <f t="shared" si="0"/>
        <v>3501810</v>
      </c>
      <c r="AG8" s="6">
        <f t="shared" si="0"/>
        <v>3501810</v>
      </c>
    </row>
    <row r="9" spans="1:33" x14ac:dyDescent="0.3">
      <c r="A9" t="s">
        <v>43</v>
      </c>
      <c r="B9" t="s">
        <v>44</v>
      </c>
      <c r="C9" s="5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>P6*Params!$C$18</f>
        <v>2264293.0051035723</v>
      </c>
      <c r="Q9" s="6">
        <f>Q6*Params!$C$18</f>
        <v>2102557.7904533171</v>
      </c>
      <c r="R9" s="6">
        <f>R6*Params!$C$18</f>
        <v>2102557.7904533171</v>
      </c>
      <c r="S9" s="6">
        <f>S6*Params!$C$18</f>
        <v>2102557.7904533171</v>
      </c>
      <c r="T9" s="6">
        <f>T6*Params!$C$18</f>
        <v>2102557.7904533171</v>
      </c>
      <c r="U9" s="6">
        <f>U6*Params!$C$18</f>
        <v>2102557.7904533171</v>
      </c>
      <c r="V9" s="6">
        <f>V6*Params!$C$18</f>
        <v>2102557.7904533171</v>
      </c>
      <c r="W9" s="6">
        <f>W6*Params!$C$18</f>
        <v>2102557.7904533171</v>
      </c>
      <c r="X9" s="6">
        <f>X6*Params!$C$18</f>
        <v>2102557.7904533171</v>
      </c>
      <c r="Y9" s="6">
        <f>Y6*Params!$C$18</f>
        <v>2102557.7904533171</v>
      </c>
      <c r="Z9" s="6">
        <f>Z6*Params!$C$18</f>
        <v>2102557.7904533171</v>
      </c>
      <c r="AA9" s="6">
        <f>AA6*Params!$C$18</f>
        <v>2102557.7904533171</v>
      </c>
      <c r="AB9" s="6">
        <f>AB6*Params!$C$18</f>
        <v>2102557.7904533171</v>
      </c>
      <c r="AC9" s="6">
        <f>AC6*Params!$C$18</f>
        <v>2102557.7904533171</v>
      </c>
      <c r="AD9" s="6">
        <f>AD6*Params!$C$18</f>
        <v>2102557.7904533171</v>
      </c>
      <c r="AE9" s="6">
        <f>AE6*Params!$C$18</f>
        <v>2102557.7904533171</v>
      </c>
      <c r="AF9" s="6">
        <f>AF6*Params!$C$18</f>
        <v>2102557.7904533171</v>
      </c>
      <c r="AG9" s="6">
        <f>AG6*Params!$C$18</f>
        <v>2102557.7904533171</v>
      </c>
    </row>
    <row r="11" spans="1:33" x14ac:dyDescent="0.3">
      <c r="A11" t="s">
        <v>45</v>
      </c>
    </row>
    <row r="12" spans="1:33" x14ac:dyDescent="0.3">
      <c r="A12" t="s">
        <v>46</v>
      </c>
      <c r="B12" t="s">
        <v>6</v>
      </c>
      <c r="C12" s="5">
        <v>0</v>
      </c>
      <c r="D12" s="6">
        <v>12334073.8281</v>
      </c>
      <c r="E12" s="6">
        <v>15114064.9682</v>
      </c>
      <c r="F12" s="6">
        <v>15554261.733999999</v>
      </c>
      <c r="G12" s="6">
        <v>13084871.8245</v>
      </c>
      <c r="H12" s="6">
        <v>15425124.6053</v>
      </c>
      <c r="I12" s="6">
        <v>15466004.571900001</v>
      </c>
      <c r="J12" s="6">
        <v>16171885.853800001</v>
      </c>
      <c r="K12" s="6">
        <v>14720570.9277</v>
      </c>
      <c r="L12" s="6">
        <v>14347717.4125</v>
      </c>
      <c r="M12" s="6">
        <v>16205771.9166</v>
      </c>
      <c r="N12" s="6">
        <v>15818170.7214</v>
      </c>
      <c r="O12" s="6">
        <v>8238658.1630999995</v>
      </c>
      <c r="P12" s="6">
        <f>(Params!$C$19*P5*Params!$C$15*1000*12/100)/1000000</f>
        <v>384163.53840000002</v>
      </c>
      <c r="Q12" s="6">
        <f>(Params!$C$19*Q5*Params!$C$15*1000*12/100)/1000000</f>
        <v>384163.53840000002</v>
      </c>
      <c r="R12" s="6">
        <f>(Params!$C$19*R5*Params!$C$15*1000*12/100)/1000000</f>
        <v>384163.53840000002</v>
      </c>
      <c r="S12" s="6">
        <f>(Params!$C$19*S5*Params!$C$15*1000*12/100)/1000000</f>
        <v>384163.53840000002</v>
      </c>
      <c r="T12" s="6">
        <f>(Params!$C$19*T5*Params!$C$15*1000*12/100)/1000000</f>
        <v>384163.53840000002</v>
      </c>
      <c r="U12" s="6">
        <f>(Params!$C$19*U5*Params!$C$15*1000*12/100)/1000000</f>
        <v>384163.53840000002</v>
      </c>
      <c r="V12" s="6">
        <f>(Params!$C$19*V5*Params!$C$15*1000*12/100)/1000000</f>
        <v>384163.53840000002</v>
      </c>
      <c r="W12" s="6">
        <f>(Params!$C$19*W5*Params!$C$15*1000*12/100)/1000000</f>
        <v>384163.53840000002</v>
      </c>
      <c r="X12" s="6">
        <f>(Params!$C$19*X5*Params!$C$15*1000*12/100)/1000000</f>
        <v>384163.53840000002</v>
      </c>
      <c r="Y12" s="6">
        <f>(Params!$C$19*Y5*Params!$C$15*1000*12/100)/1000000</f>
        <v>384163.53840000002</v>
      </c>
      <c r="Z12" s="6">
        <f>(Params!$C$19*Z5*Params!$C$15*1000*12/100)/1000000</f>
        <v>384163.53840000002</v>
      </c>
      <c r="AA12" s="6">
        <f>(Params!$C$19*AA5*Params!$C$15*1000*12/100)/1000000</f>
        <v>384163.53840000002</v>
      </c>
      <c r="AB12" s="6">
        <f>(Params!$C$19*AB5*Params!$C$15*1000*12/100)/1000000</f>
        <v>384163.53840000002</v>
      </c>
      <c r="AC12" s="6">
        <f>(Params!$C$19*AC5*Params!$C$15*1000*12/100)/1000000</f>
        <v>384163.53840000002</v>
      </c>
      <c r="AD12" s="6">
        <f>(Params!$C$19*AD5*Params!$C$15*1000*12/100)/1000000</f>
        <v>384163.53840000002</v>
      </c>
      <c r="AE12" s="6">
        <f>(Params!$C$19*AE5*Params!$C$15*1000*12/100)/1000000</f>
        <v>384163.53840000002</v>
      </c>
      <c r="AF12" s="6">
        <f>(Params!$C$19*AF5*Params!$C$15*1000*12/100)/1000000</f>
        <v>384163.53840000002</v>
      </c>
      <c r="AG12" s="6">
        <f>(Params!$C$19*AG5*Params!$C$15*1000*12/100)/1000000</f>
        <v>384163.53840000002</v>
      </c>
    </row>
    <row r="13" spans="1:33" x14ac:dyDescent="0.3">
      <c r="A13" t="s">
        <v>47</v>
      </c>
      <c r="B13" t="s">
        <v>6</v>
      </c>
      <c r="C13" s="5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f>(Params!$C$20*P5*Params!$C$15*1000*12/100)/1000000</f>
        <v>219317.82155999998</v>
      </c>
      <c r="Q13" s="6">
        <f>(Params!$C$20*Q5*Params!$C$15*1000*12/100)/1000000</f>
        <v>219317.82155999998</v>
      </c>
      <c r="R13" s="6">
        <f>(Params!$C$20*R5*Params!$C$15*1000*12/100)/1000000</f>
        <v>219317.82155999998</v>
      </c>
      <c r="S13" s="6">
        <f>(Params!$C$20*S5*Params!$C$15*1000*12/100)/1000000</f>
        <v>219317.82155999998</v>
      </c>
      <c r="T13" s="6">
        <f>(Params!$C$20*T5*Params!$C$15*1000*12/100)/1000000</f>
        <v>219317.82155999998</v>
      </c>
      <c r="U13" s="6">
        <f>(Params!$C$20*U5*Params!$C$15*1000*12/100)/1000000</f>
        <v>219317.82155999998</v>
      </c>
      <c r="V13" s="6">
        <f>(Params!$C$20*V5*Params!$C$15*1000*12/100)/1000000</f>
        <v>219317.82155999998</v>
      </c>
      <c r="W13" s="6">
        <f>(Params!$C$20*W5*Params!$C$15*1000*12/100)/1000000</f>
        <v>219317.82155999998</v>
      </c>
      <c r="X13" s="6">
        <f>(Params!$C$20*X5*Params!$C$15*1000*12/100)/1000000</f>
        <v>219317.82155999998</v>
      </c>
      <c r="Y13" s="6">
        <f>(Params!$C$20*Y5*Params!$C$15*1000*12/100)/1000000</f>
        <v>219317.82155999998</v>
      </c>
      <c r="Z13" s="6">
        <f>(Params!$C$20*Z5*Params!$C$15*1000*12/100)/1000000</f>
        <v>219317.82155999998</v>
      </c>
      <c r="AA13" s="6">
        <f>(Params!$C$20*AA5*Params!$C$15*1000*12/100)/1000000</f>
        <v>219317.82155999998</v>
      </c>
      <c r="AB13" s="6">
        <f>(Params!$C$20*AB5*Params!$C$15*1000*12/100)/1000000</f>
        <v>219317.82155999998</v>
      </c>
      <c r="AC13" s="6">
        <f>(Params!$C$20*AC5*Params!$C$15*1000*12/100)/1000000</f>
        <v>219317.82155999998</v>
      </c>
      <c r="AD13" s="6">
        <f>(Params!$C$20*AD5*Params!$C$15*1000*12/100)/1000000</f>
        <v>219317.82155999998</v>
      </c>
      <c r="AE13" s="6">
        <f>(Params!$C$20*AE5*Params!$C$15*1000*12/100)/1000000</f>
        <v>219317.82155999998</v>
      </c>
      <c r="AF13" s="6">
        <f>(Params!$C$20*AF5*Params!$C$15*1000*12/100)/1000000</f>
        <v>219317.82155999998</v>
      </c>
      <c r="AG13" s="6">
        <f>(Params!$C$20*AG5*Params!$C$15*1000*12/100)/1000000</f>
        <v>219317.82155999998</v>
      </c>
    </row>
    <row r="14" spans="1:33" x14ac:dyDescent="0.3">
      <c r="A14" t="s">
        <v>48</v>
      </c>
      <c r="B14" t="s">
        <v>6</v>
      </c>
      <c r="C14" s="5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f>Params!$C$21*P7*1000/1000000</f>
        <v>0</v>
      </c>
      <c r="Q14" s="6">
        <f>Params!$C$21*Q7*1000/1000000</f>
        <v>0</v>
      </c>
      <c r="R14" s="6">
        <f>Params!$C$21*R7*1000/1000000</f>
        <v>0</v>
      </c>
      <c r="S14" s="6">
        <f>Params!$C$21*S7*1000/1000000</f>
        <v>0</v>
      </c>
      <c r="T14" s="6">
        <f>Params!$C$21*T7*1000/1000000</f>
        <v>0</v>
      </c>
      <c r="U14" s="6">
        <f>Params!$C$21*U7*1000/1000000</f>
        <v>0</v>
      </c>
      <c r="V14" s="6">
        <f>Params!$C$21*V7*1000/1000000</f>
        <v>0</v>
      </c>
      <c r="W14" s="6">
        <f>Params!$C$21*W7*1000/1000000</f>
        <v>0</v>
      </c>
      <c r="X14" s="6">
        <f>Params!$C$21*X7*1000/1000000</f>
        <v>0</v>
      </c>
      <c r="Y14" s="6">
        <f>Params!$C$21*Y7*1000/1000000</f>
        <v>0</v>
      </c>
      <c r="Z14" s="6">
        <f>Params!$C$21*Z7*1000/1000000</f>
        <v>0</v>
      </c>
      <c r="AA14" s="6">
        <f>Params!$C$21*AA7*1000/1000000</f>
        <v>0</v>
      </c>
      <c r="AB14" s="6">
        <f>Params!$C$21*AB7*1000/1000000</f>
        <v>0</v>
      </c>
      <c r="AC14" s="6">
        <f>Params!$C$21*AC7*1000/1000000</f>
        <v>0</v>
      </c>
      <c r="AD14" s="6">
        <f>Params!$C$21*AD7*1000/1000000</f>
        <v>0</v>
      </c>
      <c r="AE14" s="6">
        <f>Params!$C$21*AE7*1000/1000000</f>
        <v>0</v>
      </c>
      <c r="AF14" s="6">
        <f>Params!$C$21*AF7*1000/1000000</f>
        <v>0</v>
      </c>
      <c r="AG14" s="6">
        <f>Params!$C$21*AG7*1000/1000000</f>
        <v>0</v>
      </c>
    </row>
    <row r="15" spans="1:33" x14ac:dyDescent="0.3">
      <c r="A15" t="s">
        <v>49</v>
      </c>
      <c r="B15" t="s">
        <v>6</v>
      </c>
      <c r="C15" s="5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f>Params!$C$22*P7*1000/1000000</f>
        <v>71765.555399999997</v>
      </c>
      <c r="Q15" s="6">
        <f>Params!$C$22*Q7*1000/1000000</f>
        <v>66639.444300000003</v>
      </c>
      <c r="R15" s="6">
        <f>Params!$C$22*R7*1000/1000000</f>
        <v>66639.444300000003</v>
      </c>
      <c r="S15" s="6">
        <f>Params!$C$22*S7*1000/1000000</f>
        <v>66639.444300000003</v>
      </c>
      <c r="T15" s="6">
        <f>Params!$C$22*T7*1000/1000000</f>
        <v>66639.444300000003</v>
      </c>
      <c r="U15" s="6">
        <f>Params!$C$22*U7*1000/1000000</f>
        <v>66639.444300000003</v>
      </c>
      <c r="V15" s="6">
        <f>Params!$C$22*V7*1000/1000000</f>
        <v>66639.444300000003</v>
      </c>
      <c r="W15" s="6">
        <f>Params!$C$22*W7*1000/1000000</f>
        <v>66639.444300000003</v>
      </c>
      <c r="X15" s="6">
        <f>Params!$C$22*X7*1000/1000000</f>
        <v>66639.444300000003</v>
      </c>
      <c r="Y15" s="6">
        <f>Params!$C$22*Y7*1000/1000000</f>
        <v>66639.444300000003</v>
      </c>
      <c r="Z15" s="6">
        <f>Params!$C$22*Z7*1000/1000000</f>
        <v>66639.444300000003</v>
      </c>
      <c r="AA15" s="6">
        <f>Params!$C$22*AA7*1000/1000000</f>
        <v>66639.444300000003</v>
      </c>
      <c r="AB15" s="6">
        <f>Params!$C$22*AB7*1000/1000000</f>
        <v>66639.444300000003</v>
      </c>
      <c r="AC15" s="6">
        <f>Params!$C$22*AC7*1000/1000000</f>
        <v>66639.444300000003</v>
      </c>
      <c r="AD15" s="6">
        <f>Params!$C$22*AD7*1000/1000000</f>
        <v>66639.444300000003</v>
      </c>
      <c r="AE15" s="6">
        <f>Params!$C$22*AE7*1000/1000000</f>
        <v>66639.444300000003</v>
      </c>
      <c r="AF15" s="6">
        <f>Params!$C$22*AF7*1000/1000000</f>
        <v>66639.444300000003</v>
      </c>
      <c r="AG15" s="6">
        <f>Params!$C$22*AG7*1000/1000000</f>
        <v>66639.444300000003</v>
      </c>
    </row>
    <row r="16" spans="1:33" x14ac:dyDescent="0.3">
      <c r="A16" t="s">
        <v>50</v>
      </c>
      <c r="B16" t="s">
        <v>6</v>
      </c>
      <c r="C16" s="6">
        <v>0</v>
      </c>
      <c r="D16" s="6">
        <f t="shared" ref="D16:AG16" si="1">SUM(D12:D15)</f>
        <v>12334073.8281</v>
      </c>
      <c r="E16" s="6">
        <f t="shared" si="1"/>
        <v>15114064.9682</v>
      </c>
      <c r="F16" s="6">
        <f t="shared" si="1"/>
        <v>15554261.733999999</v>
      </c>
      <c r="G16" s="6">
        <f t="shared" si="1"/>
        <v>13084871.8245</v>
      </c>
      <c r="H16" s="6">
        <f t="shared" si="1"/>
        <v>15425124.6053</v>
      </c>
      <c r="I16" s="6">
        <f t="shared" si="1"/>
        <v>15466004.571900001</v>
      </c>
      <c r="J16" s="6">
        <f t="shared" si="1"/>
        <v>16171885.853800001</v>
      </c>
      <c r="K16" s="6">
        <f t="shared" si="1"/>
        <v>14720570.9277</v>
      </c>
      <c r="L16" s="6">
        <f t="shared" si="1"/>
        <v>14347717.4125</v>
      </c>
      <c r="M16" s="6">
        <f t="shared" si="1"/>
        <v>16205771.9166</v>
      </c>
      <c r="N16" s="6">
        <f t="shared" si="1"/>
        <v>15818170.7214</v>
      </c>
      <c r="O16" s="6">
        <f t="shared" si="1"/>
        <v>8238658.1630999995</v>
      </c>
      <c r="P16" s="6">
        <f t="shared" si="1"/>
        <v>675246.91535999998</v>
      </c>
      <c r="Q16" s="6">
        <f t="shared" si="1"/>
        <v>670120.80426</v>
      </c>
      <c r="R16" s="6">
        <f t="shared" si="1"/>
        <v>670120.80426</v>
      </c>
      <c r="S16" s="6">
        <f t="shared" si="1"/>
        <v>670120.80426</v>
      </c>
      <c r="T16" s="6">
        <f t="shared" si="1"/>
        <v>670120.80426</v>
      </c>
      <c r="U16" s="6">
        <f t="shared" si="1"/>
        <v>670120.80426</v>
      </c>
      <c r="V16" s="6">
        <f t="shared" si="1"/>
        <v>670120.80426</v>
      </c>
      <c r="W16" s="6">
        <f t="shared" si="1"/>
        <v>670120.80426</v>
      </c>
      <c r="X16" s="6">
        <f t="shared" si="1"/>
        <v>670120.80426</v>
      </c>
      <c r="Y16" s="6">
        <f t="shared" si="1"/>
        <v>670120.80426</v>
      </c>
      <c r="Z16" s="6">
        <f t="shared" si="1"/>
        <v>670120.80426</v>
      </c>
      <c r="AA16" s="6">
        <f t="shared" si="1"/>
        <v>670120.80426</v>
      </c>
      <c r="AB16" s="6">
        <f t="shared" si="1"/>
        <v>670120.80426</v>
      </c>
      <c r="AC16" s="6">
        <f t="shared" si="1"/>
        <v>670120.80426</v>
      </c>
      <c r="AD16" s="6">
        <f t="shared" si="1"/>
        <v>670120.80426</v>
      </c>
      <c r="AE16" s="6">
        <f t="shared" si="1"/>
        <v>670120.80426</v>
      </c>
      <c r="AF16" s="6">
        <f t="shared" si="1"/>
        <v>670120.80426</v>
      </c>
      <c r="AG16" s="6">
        <f t="shared" si="1"/>
        <v>670120.80426</v>
      </c>
    </row>
    <row r="17" spans="1:33" x14ac:dyDescent="0.3">
      <c r="A17" t="s">
        <v>51</v>
      </c>
      <c r="B17" t="s">
        <v>6</v>
      </c>
      <c r="C17" s="5">
        <v>0</v>
      </c>
      <c r="D17" s="3">
        <f>NPV(Params!$C$2, Calc!$D$16:D16) + Calc!$C$16</f>
        <v>11012565.917946428</v>
      </c>
      <c r="E17" s="3">
        <f>NPV(Params!$C$2, Calc!$D$16:E16) + Calc!$C$16</f>
        <v>23061405.975503825</v>
      </c>
      <c r="F17" s="3">
        <f>NPV(Params!$C$2, Calc!$D$16:F16) + Calc!$C$16</f>
        <v>34132622.247084998</v>
      </c>
      <c r="G17" s="3">
        <f>NPV(Params!$C$2, Calc!$D$16:G16) + Calc!$C$16</f>
        <v>42448294.845164753</v>
      </c>
      <c r="H17" s="3">
        <f>NPV(Params!$C$2, Calc!$D$16:H16) + Calc!$C$16</f>
        <v>51200924.799017735</v>
      </c>
      <c r="I17" s="3">
        <f>NPV(Params!$C$2, Calc!$D$16:I16) + Calc!$C$16</f>
        <v>59036484.035413004</v>
      </c>
      <c r="J17" s="3">
        <f>NPV(Params!$C$2, Calc!$D$16:J16) + Calc!$C$16</f>
        <v>66351823.911897235</v>
      </c>
      <c r="K17" s="3">
        <f>NPV(Params!$C$2, Calc!$D$16:K16) + Calc!$C$16</f>
        <v>72297215.615875959</v>
      </c>
      <c r="L17" s="3">
        <f>NPV(Params!$C$2, Calc!$D$16:L16) + Calc!$C$16</f>
        <v>77471146.350426227</v>
      </c>
      <c r="M17" s="3">
        <f>NPV(Params!$C$2, Calc!$D$16:M16) + Calc!$C$16</f>
        <v>82688971.185864538</v>
      </c>
      <c r="N17" s="3">
        <f>NPV(Params!$C$2, Calc!$D$16:N16) + Calc!$C$16</f>
        <v>87236317.278822869</v>
      </c>
      <c r="O17" s="3">
        <f>NPV(Params!$C$2, Calc!$D$16:O16) + Calc!$C$16</f>
        <v>89350975.628581867</v>
      </c>
      <c r="P17" s="3">
        <f>NPV(Params!$C$2, Calc!$D$16:P16) + Calc!$C$16</f>
        <v>89505724.793547139</v>
      </c>
      <c r="Q17" s="3">
        <f>NPV(Params!$C$2, Calc!$D$16:Q16) + Calc!$C$16</f>
        <v>89642844.786944836</v>
      </c>
      <c r="R17" s="3">
        <f>NPV(Params!$C$2, Calc!$D$16:R16) + Calc!$C$16</f>
        <v>89765273.352478504</v>
      </c>
      <c r="S17" s="3">
        <f>NPV(Params!$C$2, Calc!$D$16:S16) + Calc!$C$16</f>
        <v>89874584.571704984</v>
      </c>
      <c r="T17" s="3">
        <f>NPV(Params!$C$2, Calc!$D$16:T16) + Calc!$C$16</f>
        <v>89972183.874585763</v>
      </c>
      <c r="U17" s="3">
        <f>NPV(Params!$C$2, Calc!$D$16:U16) + Calc!$C$16</f>
        <v>90059326.109300762</v>
      </c>
      <c r="V17" s="3">
        <f>NPV(Params!$C$2, Calc!$D$16:V16) + Calc!$C$16</f>
        <v>90137131.676010564</v>
      </c>
      <c r="W17" s="3">
        <f>NPV(Params!$C$2, Calc!$D$16:W16) + Calc!$C$16</f>
        <v>90206600.932001472</v>
      </c>
      <c r="X17" s="3">
        <f>NPV(Params!$C$2, Calc!$D$16:X16) + Calc!$C$16</f>
        <v>90268627.053421929</v>
      </c>
      <c r="Y17" s="3">
        <f>NPV(Params!$C$2, Calc!$D$16:Y16) + Calc!$C$16</f>
        <v>90324007.518975899</v>
      </c>
      <c r="Z17" s="3">
        <f>NPV(Params!$C$2, Calc!$D$16:Z16) + Calc!$C$16</f>
        <v>90373454.363220513</v>
      </c>
      <c r="AA17" s="3">
        <f>NPV(Params!$C$2, Calc!$D$16:AA16) + Calc!$C$16</f>
        <v>90417603.331296057</v>
      </c>
      <c r="AB17" s="3">
        <f>NPV(Params!$C$2, Calc!$D$16:AB16) + Calc!$C$16</f>
        <v>90457022.052792087</v>
      </c>
      <c r="AC17" s="3">
        <f>NPV(Params!$C$2, Calc!$D$16:AC16) + Calc!$C$16</f>
        <v>90492217.339842126</v>
      </c>
      <c r="AD17" s="3">
        <f>NPV(Params!$C$2, Calc!$D$16:AD16) + Calc!$C$16</f>
        <v>90523641.703279644</v>
      </c>
      <c r="AE17" s="3">
        <f>NPV(Params!$C$2, Calc!$D$16:AE16) + Calc!$C$16</f>
        <v>90551699.170634568</v>
      </c>
      <c r="AF17" s="3">
        <f>NPV(Params!$C$2, Calc!$D$16:AF16) + Calc!$C$16</f>
        <v>90576750.480772913</v>
      </c>
      <c r="AG17" s="3">
        <f>NPV(Params!$C$2, Calc!$D$16:AG16) + Calc!$C$16</f>
        <v>90599117.721967846</v>
      </c>
    </row>
    <row r="18" spans="1:33" x14ac:dyDescent="0.3">
      <c r="A18" t="s">
        <v>52</v>
      </c>
      <c r="B18" t="s">
        <v>6</v>
      </c>
      <c r="C18" s="5">
        <v>0</v>
      </c>
      <c r="D18" s="3">
        <f>-PMT(Params!$C$2, D2,D17)</f>
        <v>12334073.8281</v>
      </c>
      <c r="E18" s="3">
        <f>-PMT(Params!$C$2, E2,E17)</f>
        <v>13645390.403618868</v>
      </c>
      <c r="F18" s="3">
        <f>-PMT(Params!$C$2, F2,F17)</f>
        <v>14211082.476396583</v>
      </c>
      <c r="G18" s="3">
        <f>-PMT(Params!$C$2, G2,G17)</f>
        <v>13975440.425485538</v>
      </c>
      <c r="H18" s="3">
        <f>-PMT(Params!$C$2, H2,H17)</f>
        <v>14203634.823629312</v>
      </c>
      <c r="I18" s="3">
        <f>-PMT(Params!$C$2, I2,I17)</f>
        <v>14359191.242777485</v>
      </c>
      <c r="J18" s="3">
        <f>-PMT(Params!$C$2, J2,J17)</f>
        <v>14538861.42850269</v>
      </c>
      <c r="K18" s="3">
        <f>-PMT(Params!$C$2, K2,K17)</f>
        <v>14553634.927092547</v>
      </c>
      <c r="L18" s="3">
        <f>-PMT(Params!$C$2, L2,L17)</f>
        <v>14539698.65852733</v>
      </c>
      <c r="M18" s="3">
        <f>-PMT(Params!$C$2, M2,M17)</f>
        <v>14634638.450567668</v>
      </c>
      <c r="N18" s="3">
        <f>-PMT(Params!$C$2, N2,N17)</f>
        <v>14691939.643959444</v>
      </c>
      <c r="O18" s="3">
        <f>-PMT(Params!$C$2, O2,O17)</f>
        <v>14424536.260887176</v>
      </c>
      <c r="P18" s="3">
        <f>-PMT(Params!$C$2, P2,P17)</f>
        <v>13934000.182264855</v>
      </c>
      <c r="Q18" s="3">
        <f>-PMT(Params!$C$2, Q2,Q17)</f>
        <v>13524527.697643863</v>
      </c>
      <c r="R18" s="3">
        <f>-PMT(Params!$C$2, R2,R17)</f>
        <v>13179718.006624091</v>
      </c>
      <c r="S18" s="3">
        <f>-PMT(Params!$C$2, S2,S17)</f>
        <v>12887118.302471554</v>
      </c>
      <c r="T18" s="3">
        <f>-PMT(Params!$C$2, T2,T17)</f>
        <v>12637198.513695199</v>
      </c>
      <c r="U18" s="3">
        <f>-PMT(Params!$C$2, U2,U17)</f>
        <v>12422541.313773355</v>
      </c>
      <c r="V18" s="3">
        <f>-PMT(Params!$C$2, V2,V17)</f>
        <v>12237287.851430565</v>
      </c>
      <c r="W18" s="3">
        <f>-PMT(Params!$C$2, W2,W17)</f>
        <v>12076749.684300873</v>
      </c>
      <c r="X18" s="3">
        <f>-PMT(Params!$C$2, X2,X17)</f>
        <v>11937131.502880644</v>
      </c>
      <c r="Y18" s="3">
        <f>-PMT(Params!$C$2, Y2,Y17)</f>
        <v>11815329.384112004</v>
      </c>
      <c r="Z18" s="3">
        <f>-PMT(Params!$C$2, Z2,Z17)</f>
        <v>11708781.58061632</v>
      </c>
      <c r="AA18" s="3">
        <f>-PMT(Params!$C$2, AA2,AA17)</f>
        <v>11615356.518201478</v>
      </c>
      <c r="AB18" s="3">
        <f>-PMT(Params!$C$2, AB2,AB17)</f>
        <v>11533267.58078897</v>
      </c>
      <c r="AC18" s="3">
        <f>-PMT(Params!$C$2, AC2,AC17)</f>
        <v>11461007.469887163</v>
      </c>
      <c r="AD18" s="3">
        <f>-PMT(Params!$C$2, AD2,AD17)</f>
        <v>11397297.064244611</v>
      </c>
      <c r="AE18" s="3">
        <f>-PMT(Params!$C$2, AE2,AE17)</f>
        <v>11341045.156292494</v>
      </c>
      <c r="AF18" s="3">
        <f>-PMT(Params!$C$2, AF2,AF17)</f>
        <v>11291316.44250123</v>
      </c>
      <c r="AG18" s="3">
        <f>-PMT(Params!$C$2, AG2,AG17)</f>
        <v>11247305.844984164</v>
      </c>
    </row>
    <row r="20" spans="1:33" x14ac:dyDescent="0.3">
      <c r="A20" t="s">
        <v>53</v>
      </c>
    </row>
    <row r="21" spans="1:33" x14ac:dyDescent="0.3">
      <c r="A21" t="s">
        <v>54</v>
      </c>
      <c r="B21" t="s">
        <v>6</v>
      </c>
      <c r="C21" s="5">
        <v>0</v>
      </c>
      <c r="D21" s="6">
        <v>2995261.5890850001</v>
      </c>
      <c r="E21" s="6">
        <v>3378612.6450709999</v>
      </c>
      <c r="F21" s="6">
        <v>3706763.3337070001</v>
      </c>
      <c r="G21" s="6">
        <v>4226803.8964780001</v>
      </c>
      <c r="H21" s="6">
        <v>3605601.866004</v>
      </c>
      <c r="I21" s="6">
        <v>3785865.8265880002</v>
      </c>
      <c r="J21" s="6">
        <v>4520146.0029039998</v>
      </c>
      <c r="K21" s="6">
        <v>4089808.7487659999</v>
      </c>
      <c r="L21" s="6">
        <v>3996879.1658430002</v>
      </c>
      <c r="M21" s="6">
        <v>3234483.6843590001</v>
      </c>
      <c r="N21" s="6">
        <v>2708315.7097339998</v>
      </c>
      <c r="O21" s="6">
        <v>2782627.91799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</row>
    <row r="22" spans="1:33" hidden="1" x14ac:dyDescent="0.3">
      <c r="A22" t="s">
        <v>55</v>
      </c>
      <c r="B22" t="s">
        <v>6</v>
      </c>
      <c r="C22" s="5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</row>
    <row r="23" spans="1:33" x14ac:dyDescent="0.3">
      <c r="A23" t="s">
        <v>56</v>
      </c>
      <c r="B23" t="s">
        <v>6</v>
      </c>
      <c r="C23" s="3">
        <f>Params!C3</f>
        <v>5945321.9800000004</v>
      </c>
      <c r="D23" s="3">
        <f t="shared" ref="D23:AG23" si="2">SUM(D21:D22)</f>
        <v>2995261.5890850001</v>
      </c>
      <c r="E23" s="3">
        <f t="shared" si="2"/>
        <v>3378612.6450709999</v>
      </c>
      <c r="F23" s="3">
        <f t="shared" si="2"/>
        <v>3706763.3337070001</v>
      </c>
      <c r="G23" s="3">
        <f t="shared" si="2"/>
        <v>4226803.8964780001</v>
      </c>
      <c r="H23" s="3">
        <f t="shared" si="2"/>
        <v>3605601.866004</v>
      </c>
      <c r="I23" s="3">
        <f t="shared" si="2"/>
        <v>3785865.8265880002</v>
      </c>
      <c r="J23" s="3">
        <f t="shared" si="2"/>
        <v>4520146.0029039998</v>
      </c>
      <c r="K23" s="3">
        <f t="shared" si="2"/>
        <v>4089808.7487659999</v>
      </c>
      <c r="L23" s="3">
        <f t="shared" si="2"/>
        <v>3996879.1658430002</v>
      </c>
      <c r="M23" s="3">
        <f t="shared" si="2"/>
        <v>3234483.6843590001</v>
      </c>
      <c r="N23" s="3">
        <f t="shared" si="2"/>
        <v>2708315.7097339998</v>
      </c>
      <c r="O23" s="3">
        <f t="shared" si="2"/>
        <v>2782627.91799</v>
      </c>
      <c r="P23" s="3">
        <f t="shared" si="2"/>
        <v>0</v>
      </c>
      <c r="Q23" s="3">
        <f t="shared" si="2"/>
        <v>0</v>
      </c>
      <c r="R23" s="3">
        <f t="shared" si="2"/>
        <v>0</v>
      </c>
      <c r="S23" s="3">
        <f t="shared" si="2"/>
        <v>0</v>
      </c>
      <c r="T23" s="3">
        <f t="shared" si="2"/>
        <v>0</v>
      </c>
      <c r="U23" s="3">
        <f t="shared" si="2"/>
        <v>0</v>
      </c>
      <c r="V23" s="3">
        <f t="shared" si="2"/>
        <v>0</v>
      </c>
      <c r="W23" s="3">
        <f t="shared" si="2"/>
        <v>0</v>
      </c>
      <c r="X23" s="3">
        <f t="shared" si="2"/>
        <v>0</v>
      </c>
      <c r="Y23" s="3">
        <f t="shared" si="2"/>
        <v>0</v>
      </c>
      <c r="Z23" s="3">
        <f t="shared" si="2"/>
        <v>0</v>
      </c>
      <c r="AA23" s="3">
        <f t="shared" si="2"/>
        <v>0</v>
      </c>
      <c r="AB23" s="3">
        <f t="shared" si="2"/>
        <v>0</v>
      </c>
      <c r="AC23" s="3">
        <f t="shared" si="2"/>
        <v>0</v>
      </c>
      <c r="AD23" s="3">
        <f t="shared" si="2"/>
        <v>0</v>
      </c>
      <c r="AE23" s="3">
        <f t="shared" si="2"/>
        <v>0</v>
      </c>
      <c r="AF23" s="3">
        <f t="shared" si="2"/>
        <v>0</v>
      </c>
      <c r="AG23" s="3">
        <f t="shared" si="2"/>
        <v>0</v>
      </c>
    </row>
    <row r="24" spans="1:33" x14ac:dyDescent="0.3">
      <c r="A24" t="s">
        <v>57</v>
      </c>
      <c r="B24" t="s">
        <v>6</v>
      </c>
      <c r="C24" s="3">
        <v>0</v>
      </c>
      <c r="D24" s="3">
        <f>NPV(Params!$C$2, Calc!$D$23:D23) + Params!$C$3</f>
        <v>8619662.6845401786</v>
      </c>
      <c r="E24" s="3">
        <f>NPV(Params!$C$2, Calc!$D$23:E23) + Params!$C$3</f>
        <v>11313071.999807239</v>
      </c>
      <c r="F24" s="3">
        <f>NPV(Params!$C$2, Calc!$D$23:F23) + Params!$C$3</f>
        <v>13951472.924058873</v>
      </c>
      <c r="G24" s="3">
        <f>NPV(Params!$C$2, Calc!$D$23:G23) + Params!$C$3</f>
        <v>16637683.214142624</v>
      </c>
      <c r="H24" s="3">
        <f>NPV(Params!$C$2, Calc!$D$23:H23) + Params!$C$3</f>
        <v>18683598.543942388</v>
      </c>
      <c r="I24" s="3">
        <f>NPV(Params!$C$2, Calc!$D$23:I23) + Params!$C$3</f>
        <v>20601635.99229357</v>
      </c>
      <c r="J24" s="3">
        <f>NPV(Params!$C$2, Calc!$D$23:J23) + Params!$C$3</f>
        <v>22646320.489915386</v>
      </c>
      <c r="K24" s="3">
        <f>NPV(Params!$C$2, Calc!$D$23:K23) + Params!$C$3</f>
        <v>24298125.649185263</v>
      </c>
      <c r="L24" s="3">
        <f>NPV(Params!$C$2, Calc!$D$23:L23) + Params!$C$3</f>
        <v>25739440.345028263</v>
      </c>
      <c r="M24" s="3">
        <f>NPV(Params!$C$2, Calc!$D$23:M23) + Params!$C$3</f>
        <v>26780857.525581129</v>
      </c>
      <c r="N24" s="3">
        <f>NPV(Params!$C$2, Calc!$D$23:N23) + Params!$C$3</f>
        <v>27559433.574485131</v>
      </c>
      <c r="O24" s="3">
        <f>NPV(Params!$C$2, Calc!$D$23:O23) + Params!$C$3</f>
        <v>28273664.853967648</v>
      </c>
      <c r="P24" s="3">
        <f>NPV(Params!$C$2, Calc!$D$23:P23) + Params!$C$3</f>
        <v>28273664.853967648</v>
      </c>
      <c r="Q24" s="3">
        <f>NPV(Params!$C$2, Calc!$D$23:Q23) + Params!$C$3</f>
        <v>28273664.853967648</v>
      </c>
      <c r="R24" s="3">
        <f>NPV(Params!$C$2, Calc!$D$23:R23) + Params!$C$3</f>
        <v>28273664.853967648</v>
      </c>
      <c r="S24" s="3">
        <f>NPV(Params!$C$2, Calc!$D$23:S23) + Params!$C$3</f>
        <v>28273664.853967648</v>
      </c>
      <c r="T24" s="3">
        <f>NPV(Params!$C$2, Calc!$D$23:T23) + Params!$C$3</f>
        <v>28273664.853967648</v>
      </c>
      <c r="U24" s="3">
        <f>NPV(Params!$C$2, Calc!$D$23:U23) + Params!$C$3</f>
        <v>28273664.853967648</v>
      </c>
      <c r="V24" s="3">
        <f>NPV(Params!$C$2, Calc!$D$23:V23) + Params!$C$3</f>
        <v>28273664.853967648</v>
      </c>
      <c r="W24" s="3">
        <f>NPV(Params!$C$2, Calc!$D$23:W23) + Params!$C$3</f>
        <v>28273664.853967648</v>
      </c>
      <c r="X24" s="3">
        <f>NPV(Params!$C$2, Calc!$D$23:X23) + Params!$C$3</f>
        <v>28273664.853967648</v>
      </c>
      <c r="Y24" s="3">
        <f>NPV(Params!$C$2, Calc!$D$23:Y23) + Params!$C$3</f>
        <v>28273664.853967648</v>
      </c>
      <c r="Z24" s="3">
        <f>NPV(Params!$C$2, Calc!$D$23:Z23) + Params!$C$3</f>
        <v>28273664.853967648</v>
      </c>
      <c r="AA24" s="3">
        <f>NPV(Params!$C$2, Calc!$D$23:AA23) + Params!$C$3</f>
        <v>28273664.853967648</v>
      </c>
      <c r="AB24" s="3">
        <f>NPV(Params!$C$2, Calc!$D$23:AB23) + Params!$C$3</f>
        <v>28273664.853967648</v>
      </c>
      <c r="AC24" s="3">
        <f>NPV(Params!$C$2, Calc!$D$23:AC23) + Params!$C$3</f>
        <v>28273664.853967648</v>
      </c>
      <c r="AD24" s="3">
        <f>NPV(Params!$C$2, Calc!$D$23:AD23) + Params!$C$3</f>
        <v>28273664.853967648</v>
      </c>
      <c r="AE24" s="3">
        <f>NPV(Params!$C$2, Calc!$D$23:AE23) + Params!$C$3</f>
        <v>28273664.853967648</v>
      </c>
      <c r="AF24" s="3">
        <f>NPV(Params!$C$2, Calc!$D$23:AF23) + Params!$C$3</f>
        <v>28273664.853967648</v>
      </c>
      <c r="AG24" s="3">
        <f>NPV(Params!$C$2, Calc!$D$23:AG23) + Params!$C$3</f>
        <v>28273664.853967648</v>
      </c>
    </row>
    <row r="25" spans="1:33" x14ac:dyDescent="0.3">
      <c r="A25" t="s">
        <v>58</v>
      </c>
      <c r="B25" t="s">
        <v>6</v>
      </c>
      <c r="C25" s="3">
        <v>0</v>
      </c>
      <c r="D25" s="3">
        <f>-PMT(Params!$C$2, D2,D24)</f>
        <v>9654022.2066849992</v>
      </c>
      <c r="E25" s="3">
        <f>-PMT(Params!$C$2, E2,E24)</f>
        <v>6693923.3568670768</v>
      </c>
      <c r="F25" s="3">
        <f>-PMT(Params!$C$2, F2,F24)</f>
        <v>5808681.5292354738</v>
      </c>
      <c r="G25" s="3">
        <f>-PMT(Params!$C$2, G2,G24)</f>
        <v>5477698.254440886</v>
      </c>
      <c r="H25" s="3">
        <f>-PMT(Params!$C$2, H2,H24)</f>
        <v>5183012.0637692288</v>
      </c>
      <c r="I25" s="3">
        <f>-PMT(Params!$C$2, I2,I24)</f>
        <v>5010847.714948304</v>
      </c>
      <c r="J25" s="3">
        <f>-PMT(Params!$C$2, J2,J24)</f>
        <v>4962210.4722475363</v>
      </c>
      <c r="K25" s="3">
        <f>-PMT(Params!$C$2, K2,K24)</f>
        <v>4891281.7333066436</v>
      </c>
      <c r="L25" s="3">
        <f>-PMT(Params!$C$2, L2,L24)</f>
        <v>4830749.5614306554</v>
      </c>
      <c r="M25" s="3">
        <f>-PMT(Params!$C$2, M2,M24)</f>
        <v>4739787.6846488463</v>
      </c>
      <c r="N25" s="3">
        <f>-PMT(Params!$C$2, N2,N24)</f>
        <v>4641433.1476638019</v>
      </c>
      <c r="O25" s="3">
        <f>-PMT(Params!$C$2, O2,O24)</f>
        <v>4564410.1930070957</v>
      </c>
      <c r="P25" s="3">
        <f>-PMT(Params!$C$2, P2,P24)</f>
        <v>4401564.8399830991</v>
      </c>
      <c r="Q25" s="3">
        <f>-PMT(Params!$C$2, Q2,Q24)</f>
        <v>4265683.0485490626</v>
      </c>
      <c r="R25" s="3">
        <f>-PMT(Params!$C$2, R2,R24)</f>
        <v>4151259.3441994255</v>
      </c>
      <c r="S25" s="3">
        <f>-PMT(Params!$C$2, S2,S24)</f>
        <v>4054161.3132777223</v>
      </c>
      <c r="T25" s="3">
        <f>-PMT(Params!$C$2, T2,T24)</f>
        <v>3971226.440022001</v>
      </c>
      <c r="U25" s="3">
        <f>-PMT(Params!$C$2, U2,U24)</f>
        <v>3899993.3145615878</v>
      </c>
      <c r="V25" s="3">
        <f>-PMT(Params!$C$2, V2,V24)</f>
        <v>3838517.7007464226</v>
      </c>
      <c r="W25" s="3">
        <f>-PMT(Params!$C$2, W2,W24)</f>
        <v>3785243.7578994194</v>
      </c>
      <c r="X25" s="3">
        <f>-PMT(Params!$C$2, X2,X24)</f>
        <v>3738912.0278792605</v>
      </c>
      <c r="Y25" s="3">
        <f>-PMT(Params!$C$2, Y2,Y24)</f>
        <v>3698492.486346297</v>
      </c>
      <c r="Z25" s="3">
        <f>-PMT(Params!$C$2, Z2,Z24)</f>
        <v>3663135.0277718673</v>
      </c>
      <c r="AA25" s="3">
        <f>-PMT(Params!$C$2, AA2,AA24)</f>
        <v>3632132.2978631277</v>
      </c>
      <c r="AB25" s="3">
        <f>-PMT(Params!$C$2, AB2,AB24)</f>
        <v>3604891.4152850159</v>
      </c>
      <c r="AC25" s="3">
        <f>-PMT(Params!$C$2, AC2,AC24)</f>
        <v>3580912.1891163811</v>
      </c>
      <c r="AD25" s="3">
        <f>-PMT(Params!$C$2, AD2,AD24)</f>
        <v>3559770.148132327</v>
      </c>
      <c r="AE25" s="3">
        <f>-PMT(Params!$C$2, AE2,AE24)</f>
        <v>3541103.179505141</v>
      </c>
      <c r="AF25" s="3">
        <f>-PMT(Params!$C$2, AF2,AF24)</f>
        <v>3524600.9065333139</v>
      </c>
      <c r="AG25" s="3">
        <f>-PMT(Params!$C$2, AG2,AG24)</f>
        <v>3509996.1673693717</v>
      </c>
    </row>
    <row r="27" spans="1:33" x14ac:dyDescent="0.3">
      <c r="A27" t="s">
        <v>59</v>
      </c>
    </row>
    <row r="28" spans="1:33" x14ac:dyDescent="0.3">
      <c r="A28" t="s">
        <v>60</v>
      </c>
      <c r="B28" t="s">
        <v>6</v>
      </c>
      <c r="C28" s="6">
        <v>0</v>
      </c>
      <c r="D28" s="6">
        <v>6343463.9314649999</v>
      </c>
      <c r="E28" s="6">
        <v>6539205.275382</v>
      </c>
      <c r="F28" s="6">
        <v>6309941.9852740001</v>
      </c>
      <c r="G28" s="6">
        <v>5567679.2910799999</v>
      </c>
      <c r="H28" s="6">
        <v>7749736.2226240002</v>
      </c>
      <c r="I28" s="6">
        <v>8185441.3636320001</v>
      </c>
      <c r="J28" s="6">
        <v>8060960.1495660003</v>
      </c>
      <c r="K28" s="6">
        <v>6753433.4485299997</v>
      </c>
      <c r="L28" s="6">
        <v>7800888.765408</v>
      </c>
      <c r="M28" s="6">
        <v>8645723.3123279996</v>
      </c>
      <c r="N28" s="6">
        <v>8879870.2902690005</v>
      </c>
      <c r="O28" s="6">
        <v>5436171.4137329999</v>
      </c>
      <c r="P28" s="6">
        <f>P9*Params!$C$23/10^6</f>
        <v>1723353.406184329</v>
      </c>
      <c r="Q28" s="6">
        <f>Q9*Params!$C$23/10^6</f>
        <v>1600256.7343140196</v>
      </c>
      <c r="R28" s="6">
        <f>R9*Params!$C$23/10^6</f>
        <v>1600256.7343140196</v>
      </c>
      <c r="S28" s="6">
        <f>S9*Params!$C$23/10^6</f>
        <v>1600256.7343140196</v>
      </c>
      <c r="T28" s="6">
        <f>T9*Params!$C$23/10^6</f>
        <v>1600256.7343140196</v>
      </c>
      <c r="U28" s="6">
        <f>U9*Params!$C$23/10^6</f>
        <v>1600256.7343140196</v>
      </c>
      <c r="V28" s="6">
        <f>V9*Params!$C$23/10^6</f>
        <v>1600256.7343140196</v>
      </c>
      <c r="W28" s="6">
        <f>W9*Params!$C$23/10^6</f>
        <v>1600256.7343140196</v>
      </c>
      <c r="X28" s="6">
        <f>X9*Params!$C$23/10^6</f>
        <v>1600256.7343140196</v>
      </c>
      <c r="Y28" s="6">
        <f>Y9*Params!$C$23/10^6</f>
        <v>1600256.7343140196</v>
      </c>
      <c r="Z28" s="6">
        <f>Z9*Params!$C$23/10^6</f>
        <v>1600256.7343140196</v>
      </c>
      <c r="AA28" s="6">
        <f>AA9*Params!$C$23/10^6</f>
        <v>1600256.7343140196</v>
      </c>
      <c r="AB28" s="6">
        <f>AB9*Params!$C$23/10^6</f>
        <v>1600256.7343140196</v>
      </c>
      <c r="AC28" s="6">
        <f>AC9*Params!$C$23/10^6</f>
        <v>1600256.7343140196</v>
      </c>
      <c r="AD28" s="6">
        <f>AD9*Params!$C$23/10^6</f>
        <v>1600256.7343140196</v>
      </c>
      <c r="AE28" s="6">
        <f>AE9*Params!$C$23/10^6</f>
        <v>1600256.7343140196</v>
      </c>
      <c r="AF28" s="6">
        <f>AF9*Params!$C$23/10^6</f>
        <v>1600256.7343140196</v>
      </c>
      <c r="AG28" s="6">
        <f>AG9*Params!$C$23/10^6</f>
        <v>1600256.7343140196</v>
      </c>
    </row>
    <row r="29" spans="1:33" x14ac:dyDescent="0.3">
      <c r="A29" t="s">
        <v>61</v>
      </c>
      <c r="B29" t="s">
        <v>6</v>
      </c>
      <c r="C29" s="3">
        <v>0</v>
      </c>
      <c r="D29" s="3">
        <f>NPV(Params!$C$2, Calc!$D$28:D28) + Calc!$C$28</f>
        <v>5663807.0816651778</v>
      </c>
      <c r="E29" s="3">
        <f>NPV(Params!$C$2, Calc!$D$28:E28) + Calc!$C$28</f>
        <v>10876821.491249042</v>
      </c>
      <c r="F29" s="3">
        <f>NPV(Params!$C$2, Calc!$D$28:F28) + Calc!$C$28</f>
        <v>15368113.561215617</v>
      </c>
      <c r="G29" s="3">
        <f>NPV(Params!$C$2, Calc!$D$28:G28) + Calc!$C$28</f>
        <v>18906474.40545715</v>
      </c>
      <c r="H29" s="3">
        <f>NPV(Params!$C$2, Calc!$D$28:H28) + Calc!$C$28</f>
        <v>23303882.862909224</v>
      </c>
      <c r="I29" s="3">
        <f>NPV(Params!$C$2, Calc!$D$28:I28) + Calc!$C$28</f>
        <v>27450882.198297318</v>
      </c>
      <c r="J29" s="3">
        <f>NPV(Params!$C$2, Calc!$D$28:J28) + Calc!$C$28</f>
        <v>31097251.196815468</v>
      </c>
      <c r="K29" s="3">
        <f>NPV(Params!$C$2, Calc!$D$28:K28) + Calc!$C$28</f>
        <v>33824849.697951607</v>
      </c>
      <c r="L29" s="3">
        <f>NPV(Params!$C$2, Calc!$D$28:L28) + Calc!$C$28</f>
        <v>36637928.390523911</v>
      </c>
      <c r="M29" s="3">
        <f>NPV(Params!$C$2, Calc!$D$28:M28) + Calc!$C$28</f>
        <v>39421619.908061795</v>
      </c>
      <c r="N29" s="3">
        <f>NPV(Params!$C$2, Calc!$D$28:N28) + Calc!$C$28</f>
        <v>41974370.42401132</v>
      </c>
      <c r="O29" s="3">
        <f>NPV(Params!$C$2, Calc!$D$28:O28) + Calc!$C$28</f>
        <v>43369700.226898298</v>
      </c>
      <c r="P29" s="3">
        <f>NPV(Params!$C$2, Calc!$D$28:P28) + Calc!$C$28</f>
        <v>43764648.348068051</v>
      </c>
      <c r="Q29" s="3">
        <f>NPV(Params!$C$2, Calc!$D$28:Q28) + Calc!$C$28</f>
        <v>44092092.581180722</v>
      </c>
      <c r="R29" s="3">
        <f>NPV(Params!$C$2, Calc!$D$28:R28) + Calc!$C$28</f>
        <v>44384453.503602743</v>
      </c>
      <c r="S29" s="3">
        <f>NPV(Params!$C$2, Calc!$D$28:S28) + Calc!$C$28</f>
        <v>44645490.041479558</v>
      </c>
      <c r="T29" s="3">
        <f>NPV(Params!$C$2, Calc!$D$28:T28) + Calc!$C$28</f>
        <v>44878558.378869571</v>
      </c>
      <c r="U29" s="3">
        <f>NPV(Params!$C$2, Calc!$D$28:U28) + Calc!$C$28</f>
        <v>45086655.108682081</v>
      </c>
      <c r="V29" s="3">
        <f>NPV(Params!$C$2, Calc!$D$28:V28) + Calc!$C$28</f>
        <v>45272455.760300398</v>
      </c>
      <c r="W29" s="3">
        <f>NPV(Params!$C$2, Calc!$D$28:W28) + Calc!$C$28</f>
        <v>45438349.199245311</v>
      </c>
      <c r="X29" s="3">
        <f>NPV(Params!$C$2, Calc!$D$28:X28) + Calc!$C$28</f>
        <v>45586468.341160424</v>
      </c>
      <c r="Y29" s="3">
        <f>NPV(Params!$C$2, Calc!$D$28:Y28) + Calc!$C$28</f>
        <v>45718717.575013191</v>
      </c>
      <c r="Z29" s="3">
        <f>NPV(Params!$C$2, Calc!$D$28:Z28) + Calc!$C$28</f>
        <v>45836797.248096026</v>
      </c>
      <c r="AA29" s="3">
        <f>NPV(Params!$C$2, Calc!$D$28:AA28) + Calc!$C$28</f>
        <v>45942225.527634278</v>
      </c>
      <c r="AB29" s="3">
        <f>NPV(Params!$C$2, Calc!$D$28:AB28) + Calc!$C$28</f>
        <v>46036357.920079134</v>
      </c>
      <c r="AC29" s="3">
        <f>NPV(Params!$C$2, Calc!$D$28:AC28) + Calc!$C$28</f>
        <v>46120404.699047767</v>
      </c>
      <c r="AD29" s="3">
        <f>NPV(Params!$C$2, Calc!$D$28:AD28) + Calc!$C$28</f>
        <v>46195446.465984039</v>
      </c>
      <c r="AE29" s="3">
        <f>NPV(Params!$C$2, Calc!$D$28:AE28) + Calc!$C$28</f>
        <v>46262448.043605708</v>
      </c>
      <c r="AF29" s="3">
        <f>NPV(Params!$C$2, Calc!$D$28:AF28) + Calc!$C$28</f>
        <v>46322270.880767919</v>
      </c>
      <c r="AG29" s="3">
        <f>NPV(Params!$C$2, Calc!$D$28:AG28) + Calc!$C$28</f>
        <v>46375684.128234178</v>
      </c>
    </row>
    <row r="30" spans="1:33" x14ac:dyDescent="0.3">
      <c r="A30" t="s">
        <v>62</v>
      </c>
      <c r="B30" t="s">
        <v>6</v>
      </c>
      <c r="C30" s="3">
        <v>0</v>
      </c>
      <c r="D30" s="3">
        <f>-PMT(Params!$C$2, D2,D29)</f>
        <v>6343463.9314649999</v>
      </c>
      <c r="E30" s="3">
        <f>-PMT(Params!$C$2, E2,E29)</f>
        <v>6435794.7540673586</v>
      </c>
      <c r="F30" s="3">
        <f>-PMT(Params!$C$2, F2,F29)</f>
        <v>6398498.414334855</v>
      </c>
      <c r="G30" s="3">
        <f>-PMT(Params!$C$2, G2,G29)</f>
        <v>6224662.4434086373</v>
      </c>
      <c r="H30" s="3">
        <f>-PMT(Params!$C$2, H2,H29)</f>
        <v>6464723.8981852513</v>
      </c>
      <c r="I30" s="3">
        <f>-PMT(Params!$C$2, I2,I29)</f>
        <v>6676760.5440707318</v>
      </c>
      <c r="J30" s="3">
        <f>-PMT(Params!$C$2, J2,J29)</f>
        <v>6813959.2750030225</v>
      </c>
      <c r="K30" s="3">
        <f>-PMT(Params!$C$2, K2,K29)</f>
        <v>6809038.3533340981</v>
      </c>
      <c r="L30" s="3">
        <f>-PMT(Params!$C$2, L2,L29)</f>
        <v>6876165.6870460138</v>
      </c>
      <c r="M30" s="3">
        <f>-PMT(Params!$C$2, M2,M29)</f>
        <v>6977002.4492553864</v>
      </c>
      <c r="N30" s="3">
        <f>-PMT(Params!$C$2, N2,N29)</f>
        <v>7069130.5651032403</v>
      </c>
      <c r="O30" s="3">
        <f>-PMT(Params!$C$2, O2,O29)</f>
        <v>7001465.9509390546</v>
      </c>
      <c r="P30" s="3">
        <f>-PMT(Params!$C$2, P2,P29)</f>
        <v>6813157.6998603549</v>
      </c>
      <c r="Q30" s="3">
        <f>-PMT(Params!$C$2, Q2,Q29)</f>
        <v>6652228.9512180015</v>
      </c>
      <c r="R30" s="3">
        <f>-PMT(Params!$C$2, R2,R29)</f>
        <v>6516713.6377850855</v>
      </c>
      <c r="S30" s="3">
        <f>-PMT(Params!$C$2, S2,S29)</f>
        <v>6401717.622152986</v>
      </c>
      <c r="T30" s="3">
        <f>-PMT(Params!$C$2, T2,T29)</f>
        <v>6303495.4451342635</v>
      </c>
      <c r="U30" s="3">
        <f>-PMT(Params!$C$2, U2,U29)</f>
        <v>6219131.9875933537</v>
      </c>
      <c r="V30" s="3">
        <f>-PMT(Params!$C$2, V2,V29)</f>
        <v>6146324.6342394827</v>
      </c>
      <c r="W30" s="3">
        <f>-PMT(Params!$C$2, W2,W29)</f>
        <v>6083230.7578110537</v>
      </c>
      <c r="X30" s="3">
        <f>-PMT(Params!$C$2, X2,X29)</f>
        <v>6028358.745484083</v>
      </c>
      <c r="Y30" s="3">
        <f>-PMT(Params!$C$2, Y2,Y29)</f>
        <v>5980488.7095436519</v>
      </c>
      <c r="Z30" s="3">
        <f>-PMT(Params!$C$2, Z2,Z29)</f>
        <v>5938613.8453436242</v>
      </c>
      <c r="AA30" s="3">
        <f>-PMT(Params!$C$2, AA2,AA29)</f>
        <v>5901896.4126688261</v>
      </c>
      <c r="AB30" s="3">
        <f>-PMT(Params!$C$2, AB2,AB29)</f>
        <v>5869634.2449497841</v>
      </c>
      <c r="AC30" s="3">
        <f>-PMT(Params!$C$2, AC2,AC29)</f>
        <v>5841234.951563932</v>
      </c>
      <c r="AD30" s="3">
        <f>-PMT(Params!$C$2, AD2,AD29)</f>
        <v>5816195.8189222282</v>
      </c>
      <c r="AE30" s="3">
        <f>-PMT(Params!$C$2, AE2,AE29)</f>
        <v>5794087.9862949438</v>
      </c>
      <c r="AF30" s="3">
        <f>-PMT(Params!$C$2, AF2,AF29)</f>
        <v>5774543.8655479075</v>
      </c>
      <c r="AG30" s="3">
        <f>-PMT(Params!$C$2, AG2,AG29)</f>
        <v>5757247.0491525913</v>
      </c>
    </row>
    <row r="32" spans="1:33" x14ac:dyDescent="0.3">
      <c r="A32" t="s">
        <v>63</v>
      </c>
    </row>
    <row r="34" spans="1:33" x14ac:dyDescent="0.3">
      <c r="A34" t="s">
        <v>64</v>
      </c>
      <c r="B34" t="s">
        <v>6</v>
      </c>
      <c r="C34" s="5">
        <v>0</v>
      </c>
      <c r="D34" s="6">
        <v>876904.63737300003</v>
      </c>
      <c r="E34" s="6">
        <v>792213.11926099996</v>
      </c>
      <c r="F34" s="6">
        <v>826869.33349800005</v>
      </c>
      <c r="G34" s="6">
        <v>1101837.728622</v>
      </c>
      <c r="H34" s="6">
        <v>929522.67795000004</v>
      </c>
      <c r="I34" s="6">
        <v>1063432.5453850001</v>
      </c>
      <c r="J34" s="6">
        <v>1216804.217929</v>
      </c>
      <c r="K34" s="6">
        <v>1333547.611734</v>
      </c>
      <c r="L34" s="6">
        <v>1397846.602928</v>
      </c>
      <c r="M34" s="6">
        <v>1396938.111849</v>
      </c>
      <c r="N34" s="6">
        <v>1691907.2247899999</v>
      </c>
      <c r="O34" s="6">
        <v>931374.57705800002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</row>
    <row r="35" spans="1:33" x14ac:dyDescent="0.3">
      <c r="A35" t="s">
        <v>65</v>
      </c>
      <c r="B35" t="s">
        <v>6</v>
      </c>
      <c r="C35" s="5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</row>
    <row r="36" spans="1:33" x14ac:dyDescent="0.3">
      <c r="A36" t="s">
        <v>66</v>
      </c>
      <c r="B36" t="s">
        <v>6</v>
      </c>
      <c r="C36" s="3">
        <v>0</v>
      </c>
      <c r="D36" s="3">
        <f t="shared" ref="D36:AG36" si="3">SUM(D34:D35)</f>
        <v>876904.63737300003</v>
      </c>
      <c r="E36" s="3">
        <f t="shared" si="3"/>
        <v>792213.11926099996</v>
      </c>
      <c r="F36" s="3">
        <f t="shared" si="3"/>
        <v>826869.33349800005</v>
      </c>
      <c r="G36" s="3">
        <f t="shared" si="3"/>
        <v>1101837.728622</v>
      </c>
      <c r="H36" s="3">
        <f t="shared" si="3"/>
        <v>929522.67795000004</v>
      </c>
      <c r="I36" s="3">
        <f t="shared" si="3"/>
        <v>1063432.5453850001</v>
      </c>
      <c r="J36" s="3">
        <f t="shared" si="3"/>
        <v>1216804.217929</v>
      </c>
      <c r="K36" s="3">
        <f t="shared" si="3"/>
        <v>1333547.611734</v>
      </c>
      <c r="L36" s="3">
        <f t="shared" si="3"/>
        <v>1397846.602928</v>
      </c>
      <c r="M36" s="3">
        <f t="shared" si="3"/>
        <v>1396938.111849</v>
      </c>
      <c r="N36" s="3">
        <f t="shared" si="3"/>
        <v>1691907.2247899999</v>
      </c>
      <c r="O36" s="3">
        <f t="shared" si="3"/>
        <v>931374.57705800002</v>
      </c>
      <c r="P36" s="3">
        <f t="shared" si="3"/>
        <v>0</v>
      </c>
      <c r="Q36" s="3">
        <f t="shared" si="3"/>
        <v>0</v>
      </c>
      <c r="R36" s="3">
        <f t="shared" si="3"/>
        <v>0</v>
      </c>
      <c r="S36" s="3">
        <f t="shared" si="3"/>
        <v>0</v>
      </c>
      <c r="T36" s="3">
        <f t="shared" si="3"/>
        <v>0</v>
      </c>
      <c r="U36" s="3">
        <f t="shared" si="3"/>
        <v>0</v>
      </c>
      <c r="V36" s="3">
        <f t="shared" si="3"/>
        <v>0</v>
      </c>
      <c r="W36" s="3">
        <f t="shared" si="3"/>
        <v>0</v>
      </c>
      <c r="X36" s="3">
        <f t="shared" si="3"/>
        <v>0</v>
      </c>
      <c r="Y36" s="3">
        <f t="shared" si="3"/>
        <v>0</v>
      </c>
      <c r="Z36" s="3">
        <f t="shared" si="3"/>
        <v>0</v>
      </c>
      <c r="AA36" s="3">
        <f t="shared" si="3"/>
        <v>0</v>
      </c>
      <c r="AB36" s="3">
        <f t="shared" si="3"/>
        <v>0</v>
      </c>
      <c r="AC36" s="3">
        <f t="shared" si="3"/>
        <v>0</v>
      </c>
      <c r="AD36" s="3">
        <f t="shared" si="3"/>
        <v>0</v>
      </c>
      <c r="AE36" s="3">
        <f t="shared" si="3"/>
        <v>0</v>
      </c>
      <c r="AF36" s="3">
        <f t="shared" si="3"/>
        <v>0</v>
      </c>
      <c r="AG36" s="3">
        <f t="shared" si="3"/>
        <v>0</v>
      </c>
    </row>
    <row r="37" spans="1:33" x14ac:dyDescent="0.3">
      <c r="A37" t="s">
        <v>67</v>
      </c>
      <c r="B37" t="s">
        <v>6</v>
      </c>
      <c r="C37" s="3">
        <v>0</v>
      </c>
      <c r="D37" s="3">
        <f>NPV(Params!$C$2, Calc!$D$36:D36) + Calc!$C$36</f>
        <v>782950.56908303569</v>
      </c>
      <c r="E37" s="3">
        <f>NPV(Params!$C$2, Calc!$D$36:E36) + Calc!$C$36</f>
        <v>1414498.0174735012</v>
      </c>
      <c r="F37" s="3">
        <f>NPV(Params!$C$2, Calc!$D$36:F36) + Calc!$C$36</f>
        <v>2003047.2765800175</v>
      </c>
      <c r="G37" s="3">
        <f>NPV(Params!$C$2, Calc!$D$36:G36) + Calc!$C$36</f>
        <v>2703285.0725878146</v>
      </c>
      <c r="H37" s="3">
        <f>NPV(Params!$C$2, Calc!$D$36:H36) + Calc!$C$36</f>
        <v>3230721.2030561157</v>
      </c>
      <c r="I37" s="3">
        <f>NPV(Params!$C$2, Calc!$D$36:I36) + Calc!$C$36</f>
        <v>3769489.2258209707</v>
      </c>
      <c r="J37" s="3">
        <f>NPV(Params!$C$2, Calc!$D$36:J36) + Calc!$C$36</f>
        <v>4319909.6590197757</v>
      </c>
      <c r="K37" s="3">
        <f>NPV(Params!$C$2, Calc!$D$36:K36) + Calc!$C$36</f>
        <v>4858507.1731110821</v>
      </c>
      <c r="L37" s="3">
        <f>NPV(Params!$C$2, Calc!$D$36:L36) + Calc!$C$36</f>
        <v>5362584.6715133637</v>
      </c>
      <c r="M37" s="3">
        <f>NPV(Params!$C$2, Calc!$D$36:M36) + Calc!$C$36</f>
        <v>5812361.3567022821</v>
      </c>
      <c r="N37" s="3">
        <f>NPV(Params!$C$2, Calc!$D$36:N36) + Calc!$C$36</f>
        <v>6298744.2541815834</v>
      </c>
      <c r="O37" s="3">
        <f>NPV(Params!$C$2, Calc!$D$36:O36) + Calc!$C$36</f>
        <v>6537804.9103149176</v>
      </c>
      <c r="P37" s="3">
        <f>NPV(Params!$C$2, Calc!$D$36:P36) + Calc!$C$36</f>
        <v>6537804.9103149176</v>
      </c>
      <c r="Q37" s="3">
        <f>NPV(Params!$C$2, Calc!$D$36:Q36) + Calc!$C$36</f>
        <v>6537804.9103149176</v>
      </c>
      <c r="R37" s="3">
        <f>NPV(Params!$C$2, Calc!$D$36:R36) + Calc!$C$36</f>
        <v>6537804.9103149176</v>
      </c>
      <c r="S37" s="3">
        <f>NPV(Params!$C$2, Calc!$D$36:S36) + Calc!$C$36</f>
        <v>6537804.9103149176</v>
      </c>
      <c r="T37" s="3">
        <f>NPV(Params!$C$2, Calc!$D$36:T36) + Calc!$C$36</f>
        <v>6537804.9103149176</v>
      </c>
      <c r="U37" s="3">
        <f>NPV(Params!$C$2, Calc!$D$36:U36) + Calc!$C$36</f>
        <v>6537804.9103149176</v>
      </c>
      <c r="V37" s="3">
        <f>NPV(Params!$C$2, Calc!$D$36:V36) + Calc!$C$36</f>
        <v>6537804.9103149176</v>
      </c>
      <c r="W37" s="3">
        <f>NPV(Params!$C$2, Calc!$D$36:W36) + Calc!$C$36</f>
        <v>6537804.9103149176</v>
      </c>
      <c r="X37" s="3">
        <f>NPV(Params!$C$2, Calc!$D$36:X36) + Calc!$C$36</f>
        <v>6537804.9103149176</v>
      </c>
      <c r="Y37" s="3">
        <f>NPV(Params!$C$2, Calc!$D$36:Y36) + Calc!$C$36</f>
        <v>6537804.9103149176</v>
      </c>
      <c r="Z37" s="3">
        <f>NPV(Params!$C$2, Calc!$D$36:Z36) + Calc!$C$36</f>
        <v>6537804.9103149176</v>
      </c>
      <c r="AA37" s="3">
        <f>NPV(Params!$C$2, Calc!$D$36:AA36) + Calc!$C$36</f>
        <v>6537804.9103149176</v>
      </c>
      <c r="AB37" s="3">
        <f>NPV(Params!$C$2, Calc!$D$36:AB36) + Calc!$C$36</f>
        <v>6537804.9103149176</v>
      </c>
      <c r="AC37" s="3">
        <f>NPV(Params!$C$2, Calc!$D$36:AC36) + Calc!$C$36</f>
        <v>6537804.9103149176</v>
      </c>
      <c r="AD37" s="3">
        <f>NPV(Params!$C$2, Calc!$D$36:AD36) + Calc!$C$36</f>
        <v>6537804.9103149176</v>
      </c>
      <c r="AE37" s="3">
        <f>NPV(Params!$C$2, Calc!$D$36:AE36) + Calc!$C$36</f>
        <v>6537804.9103149176</v>
      </c>
      <c r="AF37" s="3">
        <f>NPV(Params!$C$2, Calc!$D$36:AF36) + Calc!$C$36</f>
        <v>6537804.9103149176</v>
      </c>
      <c r="AG37" s="3">
        <f>NPV(Params!$C$2, Calc!$D$36:AG36) + Calc!$C$36</f>
        <v>6537804.9103149176</v>
      </c>
    </row>
    <row r="38" spans="1:33" x14ac:dyDescent="0.3">
      <c r="A38" t="s">
        <v>68</v>
      </c>
      <c r="B38" t="s">
        <v>6</v>
      </c>
      <c r="C38" s="3">
        <v>0</v>
      </c>
      <c r="D38" s="3">
        <f>-PMT(Params!$C$2, D2,D37)</f>
        <v>876904.63737300003</v>
      </c>
      <c r="E38" s="3">
        <f>-PMT(Params!$C$2, E2,E37)</f>
        <v>836955.80807488679</v>
      </c>
      <c r="F38" s="3">
        <f>-PMT(Params!$C$2, F2,F37)</f>
        <v>833966.69161658699</v>
      </c>
      <c r="G38" s="3">
        <f>-PMT(Params!$C$2, G2,G37)</f>
        <v>890014.53704703506</v>
      </c>
      <c r="H38" s="3">
        <f>-PMT(Params!$C$2, H2,H37)</f>
        <v>896233.50291606004</v>
      </c>
      <c r="I38" s="3">
        <f>-PMT(Params!$C$2, I2,I37)</f>
        <v>916836.72504420532</v>
      </c>
      <c r="J38" s="3">
        <f>-PMT(Params!$C$2, J2,J37)</f>
        <v>946568.82378296275</v>
      </c>
      <c r="K38" s="3">
        <f>-PMT(Params!$C$2, K2,K37)</f>
        <v>978031.29879585467</v>
      </c>
      <c r="L38" s="3">
        <f>-PMT(Params!$C$2, L2,L37)</f>
        <v>1006443.9320667558</v>
      </c>
      <c r="M38" s="3">
        <f>-PMT(Params!$C$2, M2,M37)</f>
        <v>1028695.9165109309</v>
      </c>
      <c r="N38" s="3">
        <f>-PMT(Params!$C$2, N2,N37)</f>
        <v>1060805.5601360991</v>
      </c>
      <c r="O38" s="3">
        <f>-PMT(Params!$C$2, O2,O37)</f>
        <v>1055442.3533935901</v>
      </c>
      <c r="P38" s="3">
        <f>-PMT(Params!$C$2, P2,P37)</f>
        <v>1017787.13062282</v>
      </c>
      <c r="Q38" s="3">
        <f>-PMT(Params!$C$2, Q2,Q37)</f>
        <v>986366.7736281316</v>
      </c>
      <c r="R38" s="3">
        <f>-PMT(Params!$C$2, R2,R37)</f>
        <v>959908.23491313728</v>
      </c>
      <c r="S38" s="3">
        <f>-PMT(Params!$C$2, S2,S37)</f>
        <v>937455.9639882117</v>
      </c>
      <c r="T38" s="3">
        <f>-PMT(Params!$C$2, T2,T37)</f>
        <v>918278.68278295954</v>
      </c>
      <c r="U38" s="3">
        <f>-PMT(Params!$C$2, U2,U37)</f>
        <v>901807.23205955536</v>
      </c>
      <c r="V38" s="3">
        <f>-PMT(Params!$C$2, V2,V37)</f>
        <v>887592.04022145143</v>
      </c>
      <c r="W38" s="3">
        <f>-PMT(Params!$C$2, W2,W37)</f>
        <v>875273.3455302642</v>
      </c>
      <c r="X38" s="3">
        <f>-PMT(Params!$C$2, X2,X37)</f>
        <v>864559.91967642866</v>
      </c>
      <c r="Y38" s="3">
        <f>-PMT(Params!$C$2, Y2,Y37)</f>
        <v>855213.5870212263</v>
      </c>
      <c r="Z38" s="3">
        <f>-PMT(Params!$C$2, Z2,Z37)</f>
        <v>847037.77509595605</v>
      </c>
      <c r="AA38" s="3">
        <f>-PMT(Params!$C$2, AA2,AA37)</f>
        <v>839868.92023128213</v>
      </c>
      <c r="AB38" s="3">
        <f>-PMT(Params!$C$2, AB2,AB37)</f>
        <v>833569.92868560366</v>
      </c>
      <c r="AC38" s="3">
        <f>-PMT(Params!$C$2, AC2,AC37)</f>
        <v>828025.13980165205</v>
      </c>
      <c r="AD38" s="3">
        <f>-PMT(Params!$C$2, AD2,AD37)</f>
        <v>823136.40181619662</v>
      </c>
      <c r="AE38" s="3">
        <f>-PMT(Params!$C$2, AE2,AE37)</f>
        <v>818819.98228650878</v>
      </c>
      <c r="AF38" s="3">
        <f>-PMT(Params!$C$2, AF2,AF37)</f>
        <v>815004.11187056499</v>
      </c>
      <c r="AG38" s="3">
        <f>-PMT(Params!$C$2, AG2,AG37)</f>
        <v>811627.01392754784</v>
      </c>
    </row>
    <row r="40" spans="1:33" x14ac:dyDescent="0.3">
      <c r="A40" t="s">
        <v>69</v>
      </c>
      <c r="C40" s="3">
        <f t="shared" ref="C40:AG40" si="4">C28+C36</f>
        <v>0</v>
      </c>
      <c r="D40" s="3">
        <f t="shared" si="4"/>
        <v>7220368.5688380003</v>
      </c>
      <c r="E40" s="3">
        <f t="shared" si="4"/>
        <v>7331418.3946430003</v>
      </c>
      <c r="F40" s="3">
        <f t="shared" si="4"/>
        <v>7136811.3187720003</v>
      </c>
      <c r="G40" s="3">
        <f t="shared" si="4"/>
        <v>6669517.0197019996</v>
      </c>
      <c r="H40" s="3">
        <f t="shared" si="4"/>
        <v>8679258.9005740006</v>
      </c>
      <c r="I40" s="3">
        <f t="shared" si="4"/>
        <v>9248873.9090170003</v>
      </c>
      <c r="J40" s="3">
        <f t="shared" si="4"/>
        <v>9277764.3674950004</v>
      </c>
      <c r="K40" s="3">
        <f t="shared" si="4"/>
        <v>8086981.0602639997</v>
      </c>
      <c r="L40" s="3">
        <f t="shared" si="4"/>
        <v>9198735.3683359995</v>
      </c>
      <c r="M40" s="3">
        <f t="shared" si="4"/>
        <v>10042661.424177</v>
      </c>
      <c r="N40" s="3">
        <f t="shared" si="4"/>
        <v>10571777.515059</v>
      </c>
      <c r="O40" s="3">
        <f t="shared" si="4"/>
        <v>6367545.9907910004</v>
      </c>
      <c r="P40" s="3">
        <f t="shared" si="4"/>
        <v>1723353.406184329</v>
      </c>
      <c r="Q40" s="3">
        <f t="shared" si="4"/>
        <v>1600256.7343140196</v>
      </c>
      <c r="R40" s="3">
        <f t="shared" si="4"/>
        <v>1600256.7343140196</v>
      </c>
      <c r="S40" s="3">
        <f t="shared" si="4"/>
        <v>1600256.7343140196</v>
      </c>
      <c r="T40" s="3">
        <f t="shared" si="4"/>
        <v>1600256.7343140196</v>
      </c>
      <c r="U40" s="3">
        <f t="shared" si="4"/>
        <v>1600256.7343140196</v>
      </c>
      <c r="V40" s="3">
        <f t="shared" si="4"/>
        <v>1600256.7343140196</v>
      </c>
      <c r="W40" s="3">
        <f t="shared" si="4"/>
        <v>1600256.7343140196</v>
      </c>
      <c r="X40" s="3">
        <f t="shared" si="4"/>
        <v>1600256.7343140196</v>
      </c>
      <c r="Y40" s="3">
        <f t="shared" si="4"/>
        <v>1600256.7343140196</v>
      </c>
      <c r="Z40" s="3">
        <f t="shared" si="4"/>
        <v>1600256.7343140196</v>
      </c>
      <c r="AA40" s="3">
        <f t="shared" si="4"/>
        <v>1600256.7343140196</v>
      </c>
      <c r="AB40" s="3">
        <f t="shared" si="4"/>
        <v>1600256.7343140196</v>
      </c>
      <c r="AC40" s="3">
        <f t="shared" si="4"/>
        <v>1600256.7343140196</v>
      </c>
      <c r="AD40" s="3">
        <f t="shared" si="4"/>
        <v>1600256.7343140196</v>
      </c>
      <c r="AE40" s="3">
        <f t="shared" si="4"/>
        <v>1600256.7343140196</v>
      </c>
      <c r="AF40" s="3">
        <f t="shared" si="4"/>
        <v>1600256.7343140196</v>
      </c>
      <c r="AG40" s="3">
        <f t="shared" si="4"/>
        <v>1600256.7343140196</v>
      </c>
    </row>
    <row r="41" spans="1:33" x14ac:dyDescent="0.3">
      <c r="A41" t="s">
        <v>70</v>
      </c>
      <c r="B41" t="s">
        <v>6</v>
      </c>
      <c r="C41" s="3">
        <f t="shared" ref="C41:AG41" si="5">C25+C30+C38</f>
        <v>0</v>
      </c>
      <c r="D41" s="3">
        <f t="shared" si="5"/>
        <v>16874390.775522999</v>
      </c>
      <c r="E41" s="3">
        <f t="shared" si="5"/>
        <v>13966673.919009322</v>
      </c>
      <c r="F41" s="3">
        <f t="shared" si="5"/>
        <v>13041146.635186916</v>
      </c>
      <c r="G41" s="3">
        <f t="shared" si="5"/>
        <v>12592375.234896559</v>
      </c>
      <c r="H41" s="3">
        <f t="shared" si="5"/>
        <v>12543969.46487054</v>
      </c>
      <c r="I41" s="3">
        <f t="shared" si="5"/>
        <v>12604444.984063242</v>
      </c>
      <c r="J41" s="3">
        <f t="shared" si="5"/>
        <v>12722738.571033522</v>
      </c>
      <c r="K41" s="3">
        <f t="shared" si="5"/>
        <v>12678351.385436596</v>
      </c>
      <c r="L41" s="3">
        <f t="shared" si="5"/>
        <v>12713359.180543425</v>
      </c>
      <c r="M41" s="3">
        <f t="shared" si="5"/>
        <v>12745486.050415164</v>
      </c>
      <c r="N41" s="3">
        <f t="shared" si="5"/>
        <v>12771369.272903141</v>
      </c>
      <c r="O41" s="3">
        <f t="shared" si="5"/>
        <v>12621318.49733974</v>
      </c>
      <c r="P41" s="3">
        <f t="shared" si="5"/>
        <v>12232509.670466274</v>
      </c>
      <c r="Q41" s="3">
        <f t="shared" si="5"/>
        <v>11904278.773395197</v>
      </c>
      <c r="R41" s="3">
        <f t="shared" si="5"/>
        <v>11627881.216897648</v>
      </c>
      <c r="S41" s="3">
        <f t="shared" si="5"/>
        <v>11393334.89941892</v>
      </c>
      <c r="T41" s="3">
        <f t="shared" si="5"/>
        <v>11193000.567939224</v>
      </c>
      <c r="U41" s="3">
        <f t="shared" si="5"/>
        <v>11020932.534214497</v>
      </c>
      <c r="V41" s="3">
        <f t="shared" si="5"/>
        <v>10872434.375207355</v>
      </c>
      <c r="W41" s="3">
        <f t="shared" si="5"/>
        <v>10743747.861240737</v>
      </c>
      <c r="X41" s="3">
        <f t="shared" si="5"/>
        <v>10631830.693039773</v>
      </c>
      <c r="Y41" s="3">
        <f t="shared" si="5"/>
        <v>10534194.782911176</v>
      </c>
      <c r="Z41" s="3">
        <f t="shared" si="5"/>
        <v>10448786.648211448</v>
      </c>
      <c r="AA41" s="3">
        <f t="shared" si="5"/>
        <v>10373897.630763236</v>
      </c>
      <c r="AB41" s="3">
        <f t="shared" si="5"/>
        <v>10308095.588920403</v>
      </c>
      <c r="AC41" s="3">
        <f t="shared" si="5"/>
        <v>10250172.280481964</v>
      </c>
      <c r="AD41" s="3">
        <f t="shared" si="5"/>
        <v>10199102.368870752</v>
      </c>
      <c r="AE41" s="3">
        <f t="shared" si="5"/>
        <v>10154011.148086594</v>
      </c>
      <c r="AF41" s="3">
        <f t="shared" si="5"/>
        <v>10114148.883951787</v>
      </c>
      <c r="AG41" s="3">
        <f t="shared" si="5"/>
        <v>10078870.230449511</v>
      </c>
    </row>
    <row r="42" spans="1:33" x14ac:dyDescent="0.3">
      <c r="A42" t="s">
        <v>71</v>
      </c>
      <c r="B42" t="s">
        <v>6</v>
      </c>
      <c r="C42" s="3">
        <f t="shared" ref="C42:AG42" si="6">C18-C41</f>
        <v>0</v>
      </c>
      <c r="D42" s="3">
        <f t="shared" si="6"/>
        <v>-4540316.9474229999</v>
      </c>
      <c r="E42" s="3">
        <f t="shared" si="6"/>
        <v>-321283.51539045386</v>
      </c>
      <c r="F42" s="3">
        <f t="shared" si="6"/>
        <v>1169935.8412096668</v>
      </c>
      <c r="G42" s="3">
        <f t="shared" si="6"/>
        <v>1383065.1905889791</v>
      </c>
      <c r="H42" s="3">
        <f t="shared" si="6"/>
        <v>1659665.3587587718</v>
      </c>
      <c r="I42" s="3">
        <f t="shared" si="6"/>
        <v>1754746.2587142438</v>
      </c>
      <c r="J42" s="3">
        <f t="shared" si="6"/>
        <v>1816122.8574691676</v>
      </c>
      <c r="K42" s="3">
        <f t="shared" si="6"/>
        <v>1875283.5416559502</v>
      </c>
      <c r="L42" s="3">
        <f t="shared" si="6"/>
        <v>1826339.477983905</v>
      </c>
      <c r="M42" s="3">
        <f t="shared" si="6"/>
        <v>1889152.4001525044</v>
      </c>
      <c r="N42" s="3">
        <f t="shared" si="6"/>
        <v>1920570.3710563034</v>
      </c>
      <c r="O42" s="3">
        <f t="shared" si="6"/>
        <v>1803217.7635474354</v>
      </c>
      <c r="P42" s="3">
        <f t="shared" si="6"/>
        <v>1701490.5117985811</v>
      </c>
      <c r="Q42" s="3">
        <f t="shared" si="6"/>
        <v>1620248.9242486656</v>
      </c>
      <c r="R42" s="3">
        <f t="shared" si="6"/>
        <v>1551836.7897264436</v>
      </c>
      <c r="S42" s="3">
        <f t="shared" si="6"/>
        <v>1493783.4030526336</v>
      </c>
      <c r="T42" s="3">
        <f t="shared" si="6"/>
        <v>1444197.9457559753</v>
      </c>
      <c r="U42" s="3">
        <f t="shared" si="6"/>
        <v>1401608.7795588579</v>
      </c>
      <c r="V42" s="3">
        <f t="shared" si="6"/>
        <v>1364853.4762232099</v>
      </c>
      <c r="W42" s="3">
        <f t="shared" si="6"/>
        <v>1333001.8230601363</v>
      </c>
      <c r="X42" s="3">
        <f t="shared" si="6"/>
        <v>1305300.809840871</v>
      </c>
      <c r="Y42" s="3">
        <f t="shared" si="6"/>
        <v>1281134.6012008283</v>
      </c>
      <c r="Z42" s="3">
        <f t="shared" si="6"/>
        <v>1259994.932404872</v>
      </c>
      <c r="AA42" s="3">
        <f t="shared" si="6"/>
        <v>1241458.8874382414</v>
      </c>
      <c r="AB42" s="3">
        <f t="shared" si="6"/>
        <v>1225171.9918685667</v>
      </c>
      <c r="AC42" s="3">
        <f t="shared" si="6"/>
        <v>1210835.1894051991</v>
      </c>
      <c r="AD42" s="3">
        <f t="shared" si="6"/>
        <v>1198194.6953738593</v>
      </c>
      <c r="AE42" s="3">
        <f t="shared" si="6"/>
        <v>1187034.0082059</v>
      </c>
      <c r="AF42" s="3">
        <f t="shared" si="6"/>
        <v>1177167.5585494433</v>
      </c>
      <c r="AG42" s="3">
        <f t="shared" si="6"/>
        <v>1168435.6145346537</v>
      </c>
    </row>
    <row r="43" spans="1:33" x14ac:dyDescent="0.3">
      <c r="A43" t="s">
        <v>72</v>
      </c>
      <c r="B43" t="s">
        <v>6</v>
      </c>
      <c r="C43" s="3">
        <f>Params!C3</f>
        <v>5945321.9800000004</v>
      </c>
      <c r="D43" s="3">
        <f t="shared" ref="D43:AG43" si="7">C43+D21-D45</f>
        <v>8742406.1697516665</v>
      </c>
      <c r="E43" s="3">
        <f t="shared" si="7"/>
        <v>11819556.533107091</v>
      </c>
      <c r="F43" s="3">
        <f t="shared" si="7"/>
        <v>15104192.847774552</v>
      </c>
      <c r="G43" s="3">
        <f t="shared" si="7"/>
        <v>18771582.194334976</v>
      </c>
      <c r="H43" s="3">
        <f t="shared" si="7"/>
        <v>21655200.129787631</v>
      </c>
      <c r="I43" s="3">
        <f t="shared" si="7"/>
        <v>24574857.951184127</v>
      </c>
      <c r="J43" s="3">
        <f t="shared" si="7"/>
        <v>28071051.539455459</v>
      </c>
      <c r="K43" s="3">
        <f t="shared" si="7"/>
        <v>30940379.786506005</v>
      </c>
      <c r="L43" s="3">
        <f t="shared" si="7"/>
        <v>33530878.05296237</v>
      </c>
      <c r="M43" s="3">
        <f t="shared" si="7"/>
        <v>35168653.258608878</v>
      </c>
      <c r="N43" s="3">
        <f t="shared" si="7"/>
        <v>36118536.305412434</v>
      </c>
      <c r="O43" s="3">
        <f t="shared" si="7"/>
        <v>37000188.628380723</v>
      </c>
      <c r="P43" s="3">
        <f t="shared" si="7"/>
        <v>34944622.593470685</v>
      </c>
      <c r="Q43" s="3">
        <f t="shared" si="7"/>
        <v>32889056.558560643</v>
      </c>
      <c r="R43" s="3">
        <f t="shared" si="7"/>
        <v>30833490.523650602</v>
      </c>
      <c r="S43" s="3">
        <f t="shared" si="7"/>
        <v>28777924.48874056</v>
      </c>
      <c r="T43" s="3">
        <f t="shared" si="7"/>
        <v>26722358.453830518</v>
      </c>
      <c r="U43" s="3">
        <f t="shared" si="7"/>
        <v>24666792.41892048</v>
      </c>
      <c r="V43" s="3">
        <f t="shared" si="7"/>
        <v>22611226.384010442</v>
      </c>
      <c r="W43" s="3">
        <f t="shared" si="7"/>
        <v>20555660.3491004</v>
      </c>
      <c r="X43" s="3">
        <f t="shared" si="7"/>
        <v>18500094.314190358</v>
      </c>
      <c r="Y43" s="3">
        <f t="shared" si="7"/>
        <v>16444528.279280318</v>
      </c>
      <c r="Z43" s="3">
        <f t="shared" si="7"/>
        <v>14388962.244370278</v>
      </c>
      <c r="AA43" s="3">
        <f t="shared" si="7"/>
        <v>12333396.209460238</v>
      </c>
      <c r="AB43" s="3">
        <f t="shared" si="7"/>
        <v>10277830.174550198</v>
      </c>
      <c r="AC43" s="3">
        <f t="shared" si="7"/>
        <v>8222264.139640158</v>
      </c>
      <c r="AD43" s="3">
        <f t="shared" si="7"/>
        <v>6166698.1047301181</v>
      </c>
      <c r="AE43" s="3">
        <f t="shared" si="7"/>
        <v>4111132.069820079</v>
      </c>
      <c r="AF43" s="3">
        <f t="shared" si="7"/>
        <v>2055566.0349100395</v>
      </c>
      <c r="AG43" s="3">
        <f t="shared" si="7"/>
        <v>0</v>
      </c>
    </row>
    <row r="45" spans="1:33" x14ac:dyDescent="0.3">
      <c r="A45" t="s">
        <v>73</v>
      </c>
      <c r="B45" t="s">
        <v>6</v>
      </c>
      <c r="C45" s="3">
        <v>0</v>
      </c>
      <c r="D45" s="3">
        <f>C43/(Params!$C$4-C2)</f>
        <v>198177.39933333333</v>
      </c>
      <c r="E45" s="3">
        <f>D43/(Params!$C$4-D2)</f>
        <v>301462.28171557473</v>
      </c>
      <c r="F45" s="3">
        <f>E43/(Params!$C$4-E2)</f>
        <v>422127.01903953898</v>
      </c>
      <c r="G45" s="3">
        <f>F43/(Params!$C$4-F2)</f>
        <v>559414.54991757602</v>
      </c>
      <c r="H45" s="3">
        <f>G43/(Params!$C$4-G2)</f>
        <v>721983.93055134523</v>
      </c>
      <c r="I45" s="3">
        <f>H43/(Params!$C$4-H2)</f>
        <v>866208.0051915053</v>
      </c>
      <c r="J45" s="3">
        <f>I43/(Params!$C$4-I2)</f>
        <v>1023952.414632672</v>
      </c>
      <c r="K45" s="3">
        <f>J43/(Params!$C$4-J2)</f>
        <v>1220480.5017154547</v>
      </c>
      <c r="L45" s="3">
        <f>K43/(Params!$C$4-K2)</f>
        <v>1406380.8993866367</v>
      </c>
      <c r="M45" s="3">
        <f>L43/(Params!$C$4-L2)</f>
        <v>1596708.4787124938</v>
      </c>
      <c r="N45" s="3">
        <f>M43/(Params!$C$4-M2)</f>
        <v>1758432.6629304439</v>
      </c>
      <c r="O45" s="3">
        <f>N43/(Params!$C$4-N2)</f>
        <v>1900975.595021707</v>
      </c>
      <c r="P45" s="3">
        <f>O43/(Params!$C$4-O2)</f>
        <v>2055566.0349100402</v>
      </c>
      <c r="Q45" s="3">
        <f>P43/(Params!$C$4-P2)</f>
        <v>2055566.0349100402</v>
      </c>
      <c r="R45" s="3">
        <f>Q43/(Params!$C$4-Q2)</f>
        <v>2055566.0349100402</v>
      </c>
      <c r="S45" s="3">
        <f>R43/(Params!$C$4-R2)</f>
        <v>2055566.0349100402</v>
      </c>
      <c r="T45" s="3">
        <f>S43/(Params!$C$4-S2)</f>
        <v>2055566.03491004</v>
      </c>
      <c r="U45" s="3">
        <f>T43/(Params!$C$4-T2)</f>
        <v>2055566.0349100397</v>
      </c>
      <c r="V45" s="3">
        <f>U43/(Params!$C$4-U2)</f>
        <v>2055566.03491004</v>
      </c>
      <c r="W45" s="3">
        <f>V43/(Params!$C$4-V2)</f>
        <v>2055566.0349100402</v>
      </c>
      <c r="X45" s="3">
        <f>W43/(Params!$C$4-W2)</f>
        <v>2055566.03491004</v>
      </c>
      <c r="Y45" s="3">
        <f>X43/(Params!$C$4-X2)</f>
        <v>2055566.0349100397</v>
      </c>
      <c r="Z45" s="3">
        <f>Y43/(Params!$C$4-Y2)</f>
        <v>2055566.0349100397</v>
      </c>
      <c r="AA45" s="3">
        <f>Z43/(Params!$C$4-Z2)</f>
        <v>2055566.0349100397</v>
      </c>
      <c r="AB45" s="3">
        <f>AA43/(Params!$C$4-AA2)</f>
        <v>2055566.0349100397</v>
      </c>
      <c r="AC45" s="3">
        <f>AB43/(Params!$C$4-AB2)</f>
        <v>2055566.0349100395</v>
      </c>
      <c r="AD45" s="3">
        <f>AC43/(Params!$C$4-AC2)</f>
        <v>2055566.0349100395</v>
      </c>
      <c r="AE45" s="3">
        <f>AD43/(Params!$C$4-AD2)</f>
        <v>2055566.0349100393</v>
      </c>
      <c r="AF45" s="3">
        <f>AE43/(Params!$C$4-AE2)</f>
        <v>2055566.0349100395</v>
      </c>
      <c r="AG45" s="3">
        <f>AF43/(Params!$C$4-AF2)</f>
        <v>2055566.0349100395</v>
      </c>
    </row>
    <row r="46" spans="1:33" x14ac:dyDescent="0.3">
      <c r="A46" t="s">
        <v>74</v>
      </c>
      <c r="B46" t="s">
        <v>6</v>
      </c>
      <c r="C46" s="5">
        <v>0</v>
      </c>
      <c r="D46" s="3">
        <f>Params!$C$5*C48</f>
        <v>249999.52500000002</v>
      </c>
      <c r="E46" s="3">
        <f>Params!$C$5*D48</f>
        <v>229491.52475000001</v>
      </c>
      <c r="F46" s="3">
        <f>Params!$C$5*E48</f>
        <v>207958.12448750003</v>
      </c>
      <c r="G46" s="3">
        <f>Params!$C$5*F48</f>
        <v>185348.05421187502</v>
      </c>
      <c r="H46" s="3">
        <f>Params!$C$5*G48</f>
        <v>161607.48042246877</v>
      </c>
      <c r="I46" s="3">
        <f>Params!$C$5*H48</f>
        <v>136679.8779435922</v>
      </c>
      <c r="J46" s="3">
        <f>Params!$C$5*I48</f>
        <v>110505.89534077182</v>
      </c>
      <c r="K46" s="3">
        <f>Params!$C$5*J48</f>
        <v>83023.213607810409</v>
      </c>
      <c r="L46" s="3">
        <f>Params!$C$5*K48</f>
        <v>54166.397788200928</v>
      </c>
      <c r="M46" s="3">
        <f>Params!$C$5*L48</f>
        <v>23866.741177610966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</row>
    <row r="47" spans="1:33" x14ac:dyDescent="0.3">
      <c r="A47" t="s">
        <v>75</v>
      </c>
      <c r="B47" t="s">
        <v>6</v>
      </c>
      <c r="C47" s="5">
        <v>0</v>
      </c>
      <c r="D47" s="3">
        <f>Params!$C$10-D46</f>
        <v>410160.005</v>
      </c>
      <c r="E47" s="3">
        <f>Params!$C$10-E46</f>
        <v>430668.00525000005</v>
      </c>
      <c r="F47" s="3">
        <f>Params!$C$10-F46</f>
        <v>452201.40551249997</v>
      </c>
      <c r="G47" s="3">
        <f>Params!$C$10-G46</f>
        <v>474811.47578812501</v>
      </c>
      <c r="H47" s="3">
        <f>Params!$C$10-H46</f>
        <v>498552.04957753129</v>
      </c>
      <c r="I47" s="3">
        <f>Params!$C$10-I46</f>
        <v>523479.65205640782</v>
      </c>
      <c r="J47" s="3">
        <f>Params!$C$10-J46</f>
        <v>549653.63465922815</v>
      </c>
      <c r="K47" s="3">
        <f>Params!$C$10-K46</f>
        <v>577136.31639218959</v>
      </c>
      <c r="L47" s="3">
        <f>Params!$C$10-L46</f>
        <v>605993.13221179915</v>
      </c>
      <c r="M47" s="3">
        <f>Params!$C$10-M46</f>
        <v>636292.78882238909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 x14ac:dyDescent="0.3">
      <c r="A48" t="s">
        <v>76</v>
      </c>
      <c r="B48" t="s">
        <v>6</v>
      </c>
      <c r="C48" s="3">
        <f>Params!C8</f>
        <v>4999990.5</v>
      </c>
      <c r="D48" s="3">
        <f t="shared" ref="D48:M48" si="8">C48-D47</f>
        <v>4589830.4950000001</v>
      </c>
      <c r="E48" s="3">
        <f t="shared" si="8"/>
        <v>4159162.4897500002</v>
      </c>
      <c r="F48" s="3">
        <f t="shared" si="8"/>
        <v>3706961.0842375001</v>
      </c>
      <c r="G48" s="3">
        <f t="shared" si="8"/>
        <v>3232149.6084493753</v>
      </c>
      <c r="H48" s="3">
        <f t="shared" si="8"/>
        <v>2733597.5588718439</v>
      </c>
      <c r="I48" s="3">
        <f t="shared" si="8"/>
        <v>2210117.9068154362</v>
      </c>
      <c r="J48" s="3">
        <f t="shared" si="8"/>
        <v>1660464.2721562081</v>
      </c>
      <c r="K48" s="3">
        <f t="shared" si="8"/>
        <v>1083327.9557640185</v>
      </c>
      <c r="L48" s="3">
        <f t="shared" si="8"/>
        <v>477334.82355221931</v>
      </c>
      <c r="M48" s="3">
        <f t="shared" si="8"/>
        <v>-158957.96527016978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50" spans="1:33" x14ac:dyDescent="0.3">
      <c r="A50" t="s">
        <v>77</v>
      </c>
      <c r="B50" t="s">
        <v>6</v>
      </c>
      <c r="C50" s="5">
        <f t="shared" ref="C50:AG50" si="9">C16-(C28+C36)</f>
        <v>0</v>
      </c>
      <c r="D50" s="3">
        <f t="shared" si="9"/>
        <v>5113705.2592619993</v>
      </c>
      <c r="E50" s="3">
        <f t="shared" si="9"/>
        <v>7782646.5735569997</v>
      </c>
      <c r="F50" s="3">
        <f t="shared" si="9"/>
        <v>8417450.415227998</v>
      </c>
      <c r="G50" s="3">
        <f t="shared" si="9"/>
        <v>6415354.8047980005</v>
      </c>
      <c r="H50" s="3">
        <f t="shared" si="9"/>
        <v>6745865.7047259994</v>
      </c>
      <c r="I50" s="3">
        <f t="shared" si="9"/>
        <v>6217130.6628830004</v>
      </c>
      <c r="J50" s="3">
        <f t="shared" si="9"/>
        <v>6894121.4863050003</v>
      </c>
      <c r="K50" s="3">
        <f t="shared" si="9"/>
        <v>6633589.8674360001</v>
      </c>
      <c r="L50" s="3">
        <f t="shared" si="9"/>
        <v>5148982.0441640001</v>
      </c>
      <c r="M50" s="3">
        <f t="shared" si="9"/>
        <v>6163110.4924229998</v>
      </c>
      <c r="N50" s="3">
        <f t="shared" si="9"/>
        <v>5246393.2063410003</v>
      </c>
      <c r="O50" s="3">
        <f t="shared" si="9"/>
        <v>1871112.1723089991</v>
      </c>
      <c r="P50" s="3">
        <f t="shared" si="9"/>
        <v>-1048106.490824329</v>
      </c>
      <c r="Q50" s="3">
        <f t="shared" si="9"/>
        <v>-930135.93005401955</v>
      </c>
      <c r="R50" s="3">
        <f t="shared" si="9"/>
        <v>-930135.93005401955</v>
      </c>
      <c r="S50" s="3">
        <f t="shared" si="9"/>
        <v>-930135.93005401955</v>
      </c>
      <c r="T50" s="3">
        <f t="shared" si="9"/>
        <v>-930135.93005401955</v>
      </c>
      <c r="U50" s="3">
        <f t="shared" si="9"/>
        <v>-930135.93005401955</v>
      </c>
      <c r="V50" s="3">
        <f t="shared" si="9"/>
        <v>-930135.93005401955</v>
      </c>
      <c r="W50" s="3">
        <f t="shared" si="9"/>
        <v>-930135.93005401955</v>
      </c>
      <c r="X50" s="3">
        <f t="shared" si="9"/>
        <v>-930135.93005401955</v>
      </c>
      <c r="Y50" s="3">
        <f t="shared" si="9"/>
        <v>-930135.93005401955</v>
      </c>
      <c r="Z50" s="3">
        <f t="shared" si="9"/>
        <v>-930135.93005401955</v>
      </c>
      <c r="AA50" s="3">
        <f t="shared" si="9"/>
        <v>-930135.93005401955</v>
      </c>
      <c r="AB50" s="3">
        <f t="shared" si="9"/>
        <v>-930135.93005401955</v>
      </c>
      <c r="AC50" s="3">
        <f t="shared" si="9"/>
        <v>-930135.93005401955</v>
      </c>
      <c r="AD50" s="3">
        <f t="shared" si="9"/>
        <v>-930135.93005401955</v>
      </c>
      <c r="AE50" s="3">
        <f t="shared" si="9"/>
        <v>-930135.93005401955</v>
      </c>
      <c r="AF50" s="3">
        <f t="shared" si="9"/>
        <v>-930135.93005401955</v>
      </c>
      <c r="AG50" s="3">
        <f t="shared" si="9"/>
        <v>-930135.93005401955</v>
      </c>
    </row>
    <row r="51" spans="1:33" x14ac:dyDescent="0.3">
      <c r="A51" t="s">
        <v>78</v>
      </c>
      <c r="B51" t="s">
        <v>6</v>
      </c>
      <c r="C51" s="5">
        <f t="shared" ref="C51:AG51" si="10">C50-C45-C46</f>
        <v>0</v>
      </c>
      <c r="D51" s="3">
        <f t="shared" si="10"/>
        <v>4665528.3349286653</v>
      </c>
      <c r="E51" s="3">
        <f t="shared" si="10"/>
        <v>7251692.7670914251</v>
      </c>
      <c r="F51" s="3">
        <f t="shared" si="10"/>
        <v>7787365.2717009597</v>
      </c>
      <c r="G51" s="3">
        <f t="shared" si="10"/>
        <v>5670592.2006685492</v>
      </c>
      <c r="H51" s="3">
        <f t="shared" si="10"/>
        <v>5862274.2937521851</v>
      </c>
      <c r="I51" s="3">
        <f t="shared" si="10"/>
        <v>5214242.7797479033</v>
      </c>
      <c r="J51" s="3">
        <f t="shared" si="10"/>
        <v>5759663.1763315564</v>
      </c>
      <c r="K51" s="3">
        <f t="shared" si="10"/>
        <v>5330086.1521127354</v>
      </c>
      <c r="L51" s="3">
        <f t="shared" si="10"/>
        <v>3688434.7469891622</v>
      </c>
      <c r="M51" s="3">
        <f t="shared" si="10"/>
        <v>4542535.2725328952</v>
      </c>
      <c r="N51" s="3">
        <f t="shared" si="10"/>
        <v>3487960.5434105564</v>
      </c>
      <c r="O51" s="3">
        <f t="shared" si="10"/>
        <v>-29863.422712707892</v>
      </c>
      <c r="P51" s="3">
        <f t="shared" si="10"/>
        <v>-3103672.5257343692</v>
      </c>
      <c r="Q51" s="3">
        <f t="shared" si="10"/>
        <v>-2985701.9649640596</v>
      </c>
      <c r="R51" s="3">
        <f t="shared" si="10"/>
        <v>-2985701.9649640596</v>
      </c>
      <c r="S51" s="3">
        <f t="shared" si="10"/>
        <v>-2985701.9649640596</v>
      </c>
      <c r="T51" s="3">
        <f t="shared" si="10"/>
        <v>-2985701.9649640596</v>
      </c>
      <c r="U51" s="3">
        <f t="shared" si="10"/>
        <v>-2985701.9649640592</v>
      </c>
      <c r="V51" s="3">
        <f t="shared" si="10"/>
        <v>-2985701.9649640596</v>
      </c>
      <c r="W51" s="3">
        <f t="shared" si="10"/>
        <v>-2985701.9649640596</v>
      </c>
      <c r="X51" s="3">
        <f t="shared" si="10"/>
        <v>-2985701.9649640596</v>
      </c>
      <c r="Y51" s="3">
        <f t="shared" si="10"/>
        <v>-2985701.9649640592</v>
      </c>
      <c r="Z51" s="3">
        <f t="shared" si="10"/>
        <v>-2985701.9649640592</v>
      </c>
      <c r="AA51" s="3">
        <f t="shared" si="10"/>
        <v>-2985701.9649640592</v>
      </c>
      <c r="AB51" s="3">
        <f t="shared" si="10"/>
        <v>-2985701.9649640592</v>
      </c>
      <c r="AC51" s="3">
        <f t="shared" si="10"/>
        <v>-2985701.9649640592</v>
      </c>
      <c r="AD51" s="3">
        <f t="shared" si="10"/>
        <v>-2985701.9649640592</v>
      </c>
      <c r="AE51" s="3">
        <f t="shared" si="10"/>
        <v>-2985701.9649640587</v>
      </c>
      <c r="AF51" s="3">
        <f t="shared" si="10"/>
        <v>-2985701.9649640592</v>
      </c>
      <c r="AG51" s="3">
        <f t="shared" si="10"/>
        <v>-2985701.9649640592</v>
      </c>
    </row>
    <row r="52" spans="1:33" x14ac:dyDescent="0.3">
      <c r="A52" t="s">
        <v>79</v>
      </c>
      <c r="B52" t="s">
        <v>6</v>
      </c>
      <c r="C52" s="5">
        <f>IF(C51&gt;0,C51*Params!$C$11,0)</f>
        <v>0</v>
      </c>
      <c r="D52" s="3">
        <f>IF(D51&gt;0,D51*Params!$C$11,0)</f>
        <v>1026416.2336843064</v>
      </c>
      <c r="E52" s="3">
        <f>IF(E51&gt;0,E51*Params!$C$11,0)</f>
        <v>1595372.4087601136</v>
      </c>
      <c r="F52" s="3">
        <f>IF(F51&gt;0,F51*Params!$C$11,0)</f>
        <v>1713220.3597742112</v>
      </c>
      <c r="G52" s="3">
        <f>IF(G51&gt;0,G51*Params!$C$11,0)</f>
        <v>1247530.2841470807</v>
      </c>
      <c r="H52" s="3">
        <f>IF(H51&gt;0,H51*Params!$C$11,0)</f>
        <v>1289700.3446254807</v>
      </c>
      <c r="I52" s="3">
        <f>IF(I51&gt;0,I51*Params!$C$11,0)</f>
        <v>1147133.4115445388</v>
      </c>
      <c r="J52" s="3">
        <f>IF(J51&gt;0,J51*Params!$C$11,0)</f>
        <v>1267125.8987929425</v>
      </c>
      <c r="K52" s="3">
        <f>IF(K51&gt;0,K51*Params!$C$11,0)</f>
        <v>1172618.9534648019</v>
      </c>
      <c r="L52" s="3">
        <f>IF(L51&gt;0,L51*Params!$C$11,0)</f>
        <v>811455.6443376157</v>
      </c>
      <c r="M52" s="3">
        <f>IF(M51&gt;0,M51*Params!$C$11,0)</f>
        <v>999357.75995723694</v>
      </c>
      <c r="N52" s="3">
        <f>IF(N51&gt;0,N51*Params!$C$11,0)</f>
        <v>767351.31955032237</v>
      </c>
      <c r="O52" s="3">
        <f>IF(O51&gt;0,O51*Params!$C$11,0)</f>
        <v>0</v>
      </c>
      <c r="P52" s="3">
        <f>IF(P51&gt;0,P51*Params!$C$11,0)</f>
        <v>0</v>
      </c>
      <c r="Q52" s="3">
        <f>IF(Q51&gt;0,Q51*Params!$C$11,0)</f>
        <v>0</v>
      </c>
      <c r="R52" s="3">
        <f>IF(R51&gt;0,R51*Params!$C$11,0)</f>
        <v>0</v>
      </c>
      <c r="S52" s="3">
        <f>IF(S51&gt;0,S51*Params!$C$11,0)</f>
        <v>0</v>
      </c>
      <c r="T52" s="3">
        <f>IF(T51&gt;0,T51*Params!$C$11,0)</f>
        <v>0</v>
      </c>
      <c r="U52" s="3">
        <f>IF(U51&gt;0,U51*Params!$C$11,0)</f>
        <v>0</v>
      </c>
      <c r="V52" s="3">
        <f>IF(V51&gt;0,V51*Params!$C$11,0)</f>
        <v>0</v>
      </c>
      <c r="W52" s="3">
        <f>IF(W51&gt;0,W51*Params!$C$11,0)</f>
        <v>0</v>
      </c>
      <c r="X52" s="3">
        <f>IF(X51&gt;0,X51*Params!$C$11,0)</f>
        <v>0</v>
      </c>
      <c r="Y52" s="3">
        <f>IF(Y51&gt;0,Y51*Params!$C$11,0)</f>
        <v>0</v>
      </c>
      <c r="Z52" s="3">
        <f>IF(Z51&gt;0,Z51*Params!$C$11,0)</f>
        <v>0</v>
      </c>
      <c r="AA52" s="3">
        <f>IF(AA51&gt;0,AA51*Params!$C$11,0)</f>
        <v>0</v>
      </c>
      <c r="AB52" s="3">
        <f>IF(AB51&gt;0,AB51*Params!$C$11,0)</f>
        <v>0</v>
      </c>
      <c r="AC52" s="3">
        <f>IF(AC51&gt;0,AC51*Params!$C$11,0)</f>
        <v>0</v>
      </c>
      <c r="AD52" s="3">
        <f>IF(AD51&gt;0,AD51*Params!$C$11,0)</f>
        <v>0</v>
      </c>
      <c r="AE52" s="3">
        <f>IF(AE51&gt;0,AE51*Params!$C$11,0)</f>
        <v>0</v>
      </c>
      <c r="AF52" s="3">
        <f>IF(AF51&gt;0,AF51*Params!$C$11,0)</f>
        <v>0</v>
      </c>
      <c r="AG52" s="3">
        <f>IF(AG51&gt;0,AG51*Params!$C$11,0)</f>
        <v>0</v>
      </c>
    </row>
    <row r="53" spans="1:33" x14ac:dyDescent="0.3">
      <c r="A53" t="s">
        <v>80</v>
      </c>
      <c r="B53" t="s">
        <v>6</v>
      </c>
      <c r="C53" s="5">
        <f t="shared" ref="C53:AG53" si="11">C51-C52</f>
        <v>0</v>
      </c>
      <c r="D53" s="3">
        <f t="shared" si="11"/>
        <v>3639112.1012443588</v>
      </c>
      <c r="E53" s="3">
        <f t="shared" si="11"/>
        <v>5656320.3583313115</v>
      </c>
      <c r="F53" s="3">
        <f t="shared" si="11"/>
        <v>6074144.9119267482</v>
      </c>
      <c r="G53" s="3">
        <f t="shared" si="11"/>
        <v>4423061.9165214682</v>
      </c>
      <c r="H53" s="3">
        <f t="shared" si="11"/>
        <v>4572573.9491267046</v>
      </c>
      <c r="I53" s="3">
        <f t="shared" si="11"/>
        <v>4067109.3682033643</v>
      </c>
      <c r="J53" s="3">
        <f t="shared" si="11"/>
        <v>4492537.2775386143</v>
      </c>
      <c r="K53" s="3">
        <f t="shared" si="11"/>
        <v>4157467.1986479335</v>
      </c>
      <c r="L53" s="3">
        <f t="shared" si="11"/>
        <v>2876979.1026515467</v>
      </c>
      <c r="M53" s="3">
        <f t="shared" si="11"/>
        <v>3543177.512575658</v>
      </c>
      <c r="N53" s="3">
        <f t="shared" si="11"/>
        <v>2720609.223860234</v>
      </c>
      <c r="O53" s="3">
        <f t="shared" si="11"/>
        <v>-29863.422712707892</v>
      </c>
      <c r="P53" s="3">
        <f t="shared" si="11"/>
        <v>-3103672.5257343692</v>
      </c>
      <c r="Q53" s="3">
        <f t="shared" si="11"/>
        <v>-2985701.9649640596</v>
      </c>
      <c r="R53" s="3">
        <f t="shared" si="11"/>
        <v>-2985701.9649640596</v>
      </c>
      <c r="S53" s="3">
        <f t="shared" si="11"/>
        <v>-2985701.9649640596</v>
      </c>
      <c r="T53" s="3">
        <f t="shared" si="11"/>
        <v>-2985701.9649640596</v>
      </c>
      <c r="U53" s="3">
        <f t="shared" si="11"/>
        <v>-2985701.9649640592</v>
      </c>
      <c r="V53" s="3">
        <f t="shared" si="11"/>
        <v>-2985701.9649640596</v>
      </c>
      <c r="W53" s="3">
        <f t="shared" si="11"/>
        <v>-2985701.9649640596</v>
      </c>
      <c r="X53" s="3">
        <f t="shared" si="11"/>
        <v>-2985701.9649640596</v>
      </c>
      <c r="Y53" s="3">
        <f t="shared" si="11"/>
        <v>-2985701.9649640592</v>
      </c>
      <c r="Z53" s="3">
        <f t="shared" si="11"/>
        <v>-2985701.9649640592</v>
      </c>
      <c r="AA53" s="3">
        <f t="shared" si="11"/>
        <v>-2985701.9649640592</v>
      </c>
      <c r="AB53" s="3">
        <f t="shared" si="11"/>
        <v>-2985701.9649640592</v>
      </c>
      <c r="AC53" s="3">
        <f t="shared" si="11"/>
        <v>-2985701.9649640592</v>
      </c>
      <c r="AD53" s="3">
        <f t="shared" si="11"/>
        <v>-2985701.9649640592</v>
      </c>
      <c r="AE53" s="3">
        <f t="shared" si="11"/>
        <v>-2985701.9649640587</v>
      </c>
      <c r="AF53" s="3">
        <f t="shared" si="11"/>
        <v>-2985701.9649640592</v>
      </c>
      <c r="AG53" s="3">
        <f t="shared" si="11"/>
        <v>-2985701.9649640592</v>
      </c>
    </row>
    <row r="54" spans="1:33" x14ac:dyDescent="0.3">
      <c r="A54" t="s">
        <v>81</v>
      </c>
      <c r="B54" t="s">
        <v>6</v>
      </c>
      <c r="C54" s="5">
        <f t="shared" ref="C54:AG54" si="12">C53+C56</f>
        <v>0</v>
      </c>
      <c r="D54" s="3">
        <f t="shared" si="12"/>
        <v>3834111.7307443591</v>
      </c>
      <c r="E54" s="3">
        <f t="shared" si="12"/>
        <v>5835323.7476363117</v>
      </c>
      <c r="F54" s="3">
        <f t="shared" si="12"/>
        <v>6236352.2490269979</v>
      </c>
      <c r="G54" s="3">
        <f t="shared" si="12"/>
        <v>4567633.3988067303</v>
      </c>
      <c r="H54" s="3">
        <f t="shared" si="12"/>
        <v>4698627.7838562299</v>
      </c>
      <c r="I54" s="3">
        <f t="shared" si="12"/>
        <v>4173719.6729993662</v>
      </c>
      <c r="J54" s="3">
        <f t="shared" si="12"/>
        <v>4578731.8759044167</v>
      </c>
      <c r="K54" s="3">
        <f t="shared" si="12"/>
        <v>4222225.3052620254</v>
      </c>
      <c r="L54" s="3">
        <f t="shared" si="12"/>
        <v>2919228.8929263433</v>
      </c>
      <c r="M54" s="3">
        <f t="shared" si="12"/>
        <v>3561793.5706941946</v>
      </c>
      <c r="N54" s="3">
        <f t="shared" si="12"/>
        <v>2720609.223860234</v>
      </c>
      <c r="O54" s="3">
        <f t="shared" si="12"/>
        <v>-29863.422712707892</v>
      </c>
      <c r="P54" s="3">
        <f t="shared" si="12"/>
        <v>-3103672.5257343692</v>
      </c>
      <c r="Q54" s="3">
        <f t="shared" si="12"/>
        <v>-2985701.9649640596</v>
      </c>
      <c r="R54" s="3">
        <f t="shared" si="12"/>
        <v>-2985701.9649640596</v>
      </c>
      <c r="S54" s="3">
        <f t="shared" si="12"/>
        <v>-2985701.9649640596</v>
      </c>
      <c r="T54" s="3">
        <f t="shared" si="12"/>
        <v>-2985701.9649640596</v>
      </c>
      <c r="U54" s="3">
        <f t="shared" si="12"/>
        <v>-2985701.9649640592</v>
      </c>
      <c r="V54" s="3">
        <f t="shared" si="12"/>
        <v>-2985701.9649640596</v>
      </c>
      <c r="W54" s="3">
        <f t="shared" si="12"/>
        <v>-2985701.9649640596</v>
      </c>
      <c r="X54" s="3">
        <f t="shared" si="12"/>
        <v>-2985701.9649640596</v>
      </c>
      <c r="Y54" s="3">
        <f t="shared" si="12"/>
        <v>-2985701.9649640592</v>
      </c>
      <c r="Z54" s="3">
        <f t="shared" si="12"/>
        <v>-2985701.9649640592</v>
      </c>
      <c r="AA54" s="3">
        <f t="shared" si="12"/>
        <v>-2985701.9649640592</v>
      </c>
      <c r="AB54" s="3">
        <f t="shared" si="12"/>
        <v>-2985701.9649640592</v>
      </c>
      <c r="AC54" s="3">
        <f t="shared" si="12"/>
        <v>-2985701.9649640592</v>
      </c>
      <c r="AD54" s="3">
        <f t="shared" si="12"/>
        <v>-2985701.9649640592</v>
      </c>
      <c r="AE54" s="3">
        <f t="shared" si="12"/>
        <v>-2985701.9649640587</v>
      </c>
      <c r="AF54" s="3">
        <f t="shared" si="12"/>
        <v>-2985701.9649640592</v>
      </c>
      <c r="AG54" s="3">
        <f t="shared" si="12"/>
        <v>-2985701.9649640592</v>
      </c>
    </row>
    <row r="56" spans="1:33" x14ac:dyDescent="0.3">
      <c r="A56" t="s">
        <v>82</v>
      </c>
      <c r="B56" t="s">
        <v>6</v>
      </c>
      <c r="C56" s="5">
        <f>C46*(1-Params!$C$11)</f>
        <v>0</v>
      </c>
      <c r="D56" s="3">
        <f>D46*(1-Params!$C$11)</f>
        <v>194999.62950000004</v>
      </c>
      <c r="E56" s="3">
        <f>E46*(1-Params!$C$11)</f>
        <v>179003.38930500002</v>
      </c>
      <c r="F56" s="3">
        <f>F46*(1-Params!$C$11)</f>
        <v>162207.33710025004</v>
      </c>
      <c r="G56" s="3">
        <f>G46*(1-Params!$C$11)</f>
        <v>144571.48228526252</v>
      </c>
      <c r="H56" s="3">
        <f>H46*(1-Params!$C$11)</f>
        <v>126053.83472952564</v>
      </c>
      <c r="I56" s="3">
        <f>I46*(1-Params!$C$11)</f>
        <v>106610.30479600192</v>
      </c>
      <c r="J56" s="3">
        <f>J46*(1-Params!$C$11)</f>
        <v>86194.598365802027</v>
      </c>
      <c r="K56" s="3">
        <f>K46*(1-Params!$C$11)</f>
        <v>64758.106614092118</v>
      </c>
      <c r="L56" s="3">
        <f>L46*(1-Params!$C$11)</f>
        <v>42249.790274796724</v>
      </c>
      <c r="M56" s="3">
        <f>M46*(1-Params!$C$11)</f>
        <v>18616.058118536555</v>
      </c>
      <c r="N56" s="3">
        <f>N46*(1-Params!$C$11)</f>
        <v>0</v>
      </c>
      <c r="O56" s="3">
        <f>O46*(1-Params!$C$11)</f>
        <v>0</v>
      </c>
      <c r="P56" s="3">
        <f>P46*(1-Params!$C$11)</f>
        <v>0</v>
      </c>
      <c r="Q56" s="3">
        <f>Q46*(1-Params!$C$11)</f>
        <v>0</v>
      </c>
      <c r="R56" s="3">
        <f>R46*(1-Params!$C$11)</f>
        <v>0</v>
      </c>
      <c r="S56" s="3">
        <f>S46*(1-Params!$C$11)</f>
        <v>0</v>
      </c>
      <c r="T56" s="3">
        <f>T46*(1-Params!$C$11)</f>
        <v>0</v>
      </c>
      <c r="U56" s="3">
        <f>U46*(1-Params!$C$11)</f>
        <v>0</v>
      </c>
      <c r="V56" s="3">
        <f>V46*(1-Params!$C$11)</f>
        <v>0</v>
      </c>
      <c r="W56" s="3">
        <f>W46*(1-Params!$C$11)</f>
        <v>0</v>
      </c>
      <c r="X56" s="3">
        <f>X46*(1-Params!$C$11)</f>
        <v>0</v>
      </c>
      <c r="Y56" s="3">
        <f>Y46*(1-Params!$C$11)</f>
        <v>0</v>
      </c>
      <c r="Z56" s="3">
        <f>Z46*(1-Params!$C$11)</f>
        <v>0</v>
      </c>
      <c r="AA56" s="3">
        <f>AA46*(1-Params!$C$11)</f>
        <v>0</v>
      </c>
      <c r="AB56" s="3">
        <f>AB46*(1-Params!$C$11)</f>
        <v>0</v>
      </c>
      <c r="AC56" s="3">
        <f>AC46*(1-Params!$C$11)</f>
        <v>0</v>
      </c>
      <c r="AD56" s="3">
        <f>AD46*(1-Params!$C$11)</f>
        <v>0</v>
      </c>
      <c r="AE56" s="3">
        <f>AE46*(1-Params!$C$11)</f>
        <v>0</v>
      </c>
      <c r="AF56" s="3">
        <f>AF46*(1-Params!$C$11)</f>
        <v>0</v>
      </c>
      <c r="AG56" s="3">
        <f>AG46*(1-Params!$C$11)</f>
        <v>0</v>
      </c>
    </row>
    <row r="57" spans="1:33" x14ac:dyDescent="0.3">
      <c r="A57" t="s">
        <v>83</v>
      </c>
      <c r="B57" t="s">
        <v>6</v>
      </c>
      <c r="C57" s="3">
        <f>-Params!C3</f>
        <v>-5945321.9800000004</v>
      </c>
      <c r="D57" s="3">
        <f t="shared" ref="D57:AG57" si="13">D53+D56+D45-D21</f>
        <v>1037027.5409926921</v>
      </c>
      <c r="E57" s="3">
        <f t="shared" si="13"/>
        <v>2758173.3842808865</v>
      </c>
      <c r="F57" s="3">
        <f t="shared" si="13"/>
        <v>2951715.9343595365</v>
      </c>
      <c r="G57" s="3">
        <f t="shared" si="13"/>
        <v>900244.05224630609</v>
      </c>
      <c r="H57" s="3">
        <f t="shared" si="13"/>
        <v>1815009.8484035754</v>
      </c>
      <c r="I57" s="3">
        <f t="shared" si="13"/>
        <v>1254061.851602871</v>
      </c>
      <c r="J57" s="3">
        <f t="shared" si="13"/>
        <v>1082538.2876330893</v>
      </c>
      <c r="K57" s="3">
        <f t="shared" si="13"/>
        <v>1352897.0582114807</v>
      </c>
      <c r="L57" s="3">
        <f t="shared" si="13"/>
        <v>328730.62646997953</v>
      </c>
      <c r="M57" s="3">
        <f t="shared" si="13"/>
        <v>1924018.3650476886</v>
      </c>
      <c r="N57" s="3">
        <f t="shared" si="13"/>
        <v>1770726.1770566781</v>
      </c>
      <c r="O57" s="3">
        <f t="shared" si="13"/>
        <v>-911515.74568100087</v>
      </c>
      <c r="P57" s="3">
        <f t="shared" si="13"/>
        <v>-1048106.490824329</v>
      </c>
      <c r="Q57" s="3">
        <f t="shared" si="13"/>
        <v>-930135.93005401944</v>
      </c>
      <c r="R57" s="3">
        <f t="shared" si="13"/>
        <v>-930135.93005401944</v>
      </c>
      <c r="S57" s="3">
        <f t="shared" si="13"/>
        <v>-930135.93005401944</v>
      </c>
      <c r="T57" s="3">
        <f t="shared" si="13"/>
        <v>-930135.93005401967</v>
      </c>
      <c r="U57" s="3">
        <f t="shared" si="13"/>
        <v>-930135.93005401944</v>
      </c>
      <c r="V57" s="3">
        <f t="shared" si="13"/>
        <v>-930135.93005401967</v>
      </c>
      <c r="W57" s="3">
        <f t="shared" si="13"/>
        <v>-930135.93005401944</v>
      </c>
      <c r="X57" s="3">
        <f t="shared" si="13"/>
        <v>-930135.93005401967</v>
      </c>
      <c r="Y57" s="3">
        <f t="shared" si="13"/>
        <v>-930135.93005401944</v>
      </c>
      <c r="Z57" s="3">
        <f t="shared" si="13"/>
        <v>-930135.93005401944</v>
      </c>
      <c r="AA57" s="3">
        <f t="shared" si="13"/>
        <v>-930135.93005401944</v>
      </c>
      <c r="AB57" s="3">
        <f t="shared" si="13"/>
        <v>-930135.93005401944</v>
      </c>
      <c r="AC57" s="3">
        <f t="shared" si="13"/>
        <v>-930135.93005401967</v>
      </c>
      <c r="AD57" s="3">
        <f t="shared" si="13"/>
        <v>-930135.93005401967</v>
      </c>
      <c r="AE57" s="3">
        <f t="shared" si="13"/>
        <v>-930135.93005401944</v>
      </c>
      <c r="AF57" s="3">
        <f t="shared" si="13"/>
        <v>-930135.93005401967</v>
      </c>
      <c r="AG57" s="3">
        <f t="shared" si="13"/>
        <v>-930135.93005401967</v>
      </c>
    </row>
    <row r="58" spans="1:33" x14ac:dyDescent="0.3">
      <c r="A58" t="s">
        <v>84</v>
      </c>
      <c r="B58" t="s">
        <v>6</v>
      </c>
      <c r="C58" s="3">
        <f>-PV(Params!$C$12,C2,0,C57)</f>
        <v>-5945321.9800000004</v>
      </c>
      <c r="D58" s="3">
        <f>-PV(Params!$C$12,D2,0,D57)</f>
        <v>987645.27713589719</v>
      </c>
      <c r="E58" s="3">
        <f>-PV(Params!$C$12,E2,0,E57)</f>
        <v>2501744.566241167</v>
      </c>
      <c r="F58" s="3">
        <f>-PV(Params!$C$12,F2,0,F57)</f>
        <v>2549803.204284234</v>
      </c>
      <c r="G58" s="3">
        <f>-PV(Params!$C$12,G2,0,G57)</f>
        <v>740633.00969970832</v>
      </c>
      <c r="H58" s="3">
        <f>-PV(Params!$C$12,H2,0,H57)</f>
        <v>1422107.7086221522</v>
      </c>
      <c r="I58" s="3">
        <f>-PV(Params!$C$12,I2,0,I57)</f>
        <v>935800.26200070011</v>
      </c>
      <c r="J58" s="3">
        <f>-PV(Params!$C$12,J2,0,J57)</f>
        <v>769339.7501718679</v>
      </c>
      <c r="K58" s="3">
        <f>-PV(Params!$C$12,K2,0,K57)</f>
        <v>915693.98177034629</v>
      </c>
      <c r="L58" s="3">
        <f>-PV(Params!$C$12,L2,0,L57)</f>
        <v>211902.69285641104</v>
      </c>
      <c r="M58" s="3">
        <f>-PV(Params!$C$12,M2,0,M57)</f>
        <v>1181180.3743585988</v>
      </c>
      <c r="N58" s="3">
        <f>-PV(Params!$C$12,N2,0,N57)</f>
        <v>1035306.9223682437</v>
      </c>
      <c r="O58" s="3">
        <f>-PV(Params!$C$12,O2,0,O57)</f>
        <v>-507566.07445320149</v>
      </c>
      <c r="P58" s="3">
        <f>-PV(Params!$C$12,P2,0,P57)</f>
        <v>-555833.24983405834</v>
      </c>
      <c r="Q58" s="3">
        <f>-PV(Params!$C$12,Q2,0,Q57)</f>
        <v>-469781.85019996669</v>
      </c>
      <c r="R58" s="3">
        <f>-PV(Params!$C$12,R2,0,R57)</f>
        <v>-447411.28590473003</v>
      </c>
      <c r="S58" s="3">
        <f>-PV(Params!$C$12,S2,0,S57)</f>
        <v>-426105.98657593341</v>
      </c>
      <c r="T58" s="3">
        <f>-PV(Params!$C$12,T2,0,T57)</f>
        <v>-405815.22531041282</v>
      </c>
      <c r="U58" s="3">
        <f>-PV(Params!$C$12,U2,0,U57)</f>
        <v>-386490.69077182165</v>
      </c>
      <c r="V58" s="3">
        <f>-PV(Params!$C$12,V2,0,V57)</f>
        <v>-368086.37216363975</v>
      </c>
      <c r="W58" s="3">
        <f>-PV(Params!$C$12,W2,0,W57)</f>
        <v>-350558.44967965683</v>
      </c>
      <c r="X58" s="3">
        <f>-PV(Params!$C$12,X2,0,X57)</f>
        <v>-333865.19017110183</v>
      </c>
      <c r="Y58" s="3">
        <f>-PV(Params!$C$12,Y2,0,Y57)</f>
        <v>-317966.84778200171</v>
      </c>
      <c r="Z58" s="3">
        <f>-PV(Params!$C$12,Z2,0,Z57)</f>
        <v>-302825.56931619201</v>
      </c>
      <c r="AA58" s="3">
        <f>-PV(Params!$C$12,AA2,0,AA57)</f>
        <v>-288405.30411065911</v>
      </c>
      <c r="AB58" s="3">
        <f>-PV(Params!$C$12,AB2,0,AB57)</f>
        <v>-274671.71820062771</v>
      </c>
      <c r="AC58" s="3">
        <f>-PV(Params!$C$12,AC2,0,AC57)</f>
        <v>-261592.11257202647</v>
      </c>
      <c r="AD58" s="3">
        <f>-PV(Params!$C$12,AD2,0,AD57)</f>
        <v>-249135.34530669183</v>
      </c>
      <c r="AE58" s="3">
        <f>-PV(Params!$C$12,AE2,0,AE57)</f>
        <v>-237271.75743494459</v>
      </c>
      <c r="AF58" s="3">
        <f>-PV(Params!$C$12,AF2,0,AF57)</f>
        <v>-225973.10231899485</v>
      </c>
      <c r="AG58" s="3">
        <f>-PV(Params!$C$12,AG2,0,AG57)</f>
        <v>-215212.4783990428</v>
      </c>
    </row>
    <row r="60" spans="1:33" x14ac:dyDescent="0.3">
      <c r="A60" t="s">
        <v>85</v>
      </c>
    </row>
    <row r="61" spans="1:33" x14ac:dyDescent="0.3">
      <c r="A61" t="s">
        <v>86</v>
      </c>
      <c r="B61" t="s">
        <v>4</v>
      </c>
      <c r="C61" s="1">
        <f>IRR(C57:AG57)</f>
        <v>4.0292173381179852E-2</v>
      </c>
    </row>
    <row r="62" spans="1:33" x14ac:dyDescent="0.3">
      <c r="A62" t="s">
        <v>87</v>
      </c>
      <c r="B62" t="s">
        <v>6</v>
      </c>
      <c r="C62">
        <f>NPV(Params!C12, D57:AG57)+C57</f>
        <v>681267.15900362097</v>
      </c>
    </row>
    <row r="64" spans="1:33" x14ac:dyDescent="0.3">
      <c r="A64" t="s">
        <v>88</v>
      </c>
      <c r="B64" t="s">
        <v>6</v>
      </c>
      <c r="C64" s="3">
        <f t="shared" ref="C64:AG64" si="14">-C47</f>
        <v>0</v>
      </c>
      <c r="D64" s="3">
        <f t="shared" si="14"/>
        <v>-410160.005</v>
      </c>
      <c r="E64" s="3">
        <f t="shared" si="14"/>
        <v>-430668.00525000005</v>
      </c>
      <c r="F64" s="3">
        <f t="shared" si="14"/>
        <v>-452201.40551249997</v>
      </c>
      <c r="G64" s="3">
        <f t="shared" si="14"/>
        <v>-474811.47578812501</v>
      </c>
      <c r="H64" s="3">
        <f t="shared" si="14"/>
        <v>-498552.04957753129</v>
      </c>
      <c r="I64" s="3">
        <f t="shared" si="14"/>
        <v>-523479.65205640782</v>
      </c>
      <c r="J64" s="3">
        <f t="shared" si="14"/>
        <v>-549653.63465922815</v>
      </c>
      <c r="K64" s="3">
        <f t="shared" si="14"/>
        <v>-577136.31639218959</v>
      </c>
      <c r="L64" s="3">
        <f t="shared" si="14"/>
        <v>-605993.13221179915</v>
      </c>
      <c r="M64" s="3">
        <f t="shared" si="14"/>
        <v>-636292.78882238909</v>
      </c>
      <c r="N64" s="3">
        <f t="shared" si="14"/>
        <v>0</v>
      </c>
      <c r="O64" s="3">
        <f t="shared" si="14"/>
        <v>0</v>
      </c>
      <c r="P64" s="3">
        <f t="shared" si="14"/>
        <v>0</v>
      </c>
      <c r="Q64" s="3">
        <f t="shared" si="14"/>
        <v>0</v>
      </c>
      <c r="R64" s="3">
        <f t="shared" si="14"/>
        <v>0</v>
      </c>
      <c r="S64" s="3">
        <f t="shared" si="14"/>
        <v>0</v>
      </c>
      <c r="T64" s="3">
        <f t="shared" si="14"/>
        <v>0</v>
      </c>
      <c r="U64" s="3">
        <f t="shared" si="14"/>
        <v>0</v>
      </c>
      <c r="V64" s="3">
        <f t="shared" si="14"/>
        <v>0</v>
      </c>
      <c r="W64" s="3">
        <f t="shared" si="14"/>
        <v>0</v>
      </c>
      <c r="X64" s="3">
        <f t="shared" si="14"/>
        <v>0</v>
      </c>
      <c r="Y64" s="3">
        <f t="shared" si="14"/>
        <v>0</v>
      </c>
      <c r="Z64" s="3">
        <f t="shared" si="14"/>
        <v>0</v>
      </c>
      <c r="AA64" s="3">
        <f t="shared" si="14"/>
        <v>0</v>
      </c>
      <c r="AB64" s="3">
        <f t="shared" si="14"/>
        <v>0</v>
      </c>
      <c r="AC64" s="3">
        <f t="shared" si="14"/>
        <v>0</v>
      </c>
      <c r="AD64" s="3">
        <f t="shared" si="14"/>
        <v>0</v>
      </c>
      <c r="AE64" s="3">
        <f t="shared" si="14"/>
        <v>0</v>
      </c>
      <c r="AF64" s="3">
        <f t="shared" si="14"/>
        <v>0</v>
      </c>
      <c r="AG64" s="3">
        <f t="shared" si="14"/>
        <v>0</v>
      </c>
    </row>
    <row r="65" spans="1:33" x14ac:dyDescent="0.3">
      <c r="A65" t="s">
        <v>89</v>
      </c>
      <c r="B65" t="s">
        <v>6</v>
      </c>
      <c r="C65" s="3">
        <f>-Params!$C$14</f>
        <v>-945331.48</v>
      </c>
      <c r="D65" s="3">
        <f t="shared" ref="D65:AG65" si="15">D53+D64+D45-D21</f>
        <v>431867.90649269195</v>
      </c>
      <c r="E65" s="3">
        <f t="shared" si="15"/>
        <v>2148501.9897258859</v>
      </c>
      <c r="F65" s="3">
        <f t="shared" si="15"/>
        <v>2337307.1917467872</v>
      </c>
      <c r="G65" s="3">
        <f t="shared" si="15"/>
        <v>280861.09417291917</v>
      </c>
      <c r="H65" s="3">
        <f t="shared" si="15"/>
        <v>1190403.9640965187</v>
      </c>
      <c r="I65" s="3">
        <f t="shared" si="15"/>
        <v>623971.89475046191</v>
      </c>
      <c r="J65" s="3">
        <f t="shared" si="15"/>
        <v>446690.05460805818</v>
      </c>
      <c r="K65" s="3">
        <f t="shared" si="15"/>
        <v>711002.63520519948</v>
      </c>
      <c r="L65" s="3">
        <f t="shared" si="15"/>
        <v>-319512.29601661628</v>
      </c>
      <c r="M65" s="3">
        <f t="shared" si="15"/>
        <v>1269109.5181067623</v>
      </c>
      <c r="N65" s="3">
        <f t="shared" si="15"/>
        <v>1770726.1770566781</v>
      </c>
      <c r="O65" s="3">
        <f t="shared" si="15"/>
        <v>-911515.74568100087</v>
      </c>
      <c r="P65" s="3">
        <f t="shared" si="15"/>
        <v>-1048106.490824329</v>
      </c>
      <c r="Q65" s="3">
        <f t="shared" si="15"/>
        <v>-930135.93005401944</v>
      </c>
      <c r="R65" s="3">
        <f t="shared" si="15"/>
        <v>-930135.93005401944</v>
      </c>
      <c r="S65" s="3">
        <f t="shared" si="15"/>
        <v>-930135.93005401944</v>
      </c>
      <c r="T65" s="3">
        <f t="shared" si="15"/>
        <v>-930135.93005401967</v>
      </c>
      <c r="U65" s="3">
        <f t="shared" si="15"/>
        <v>-930135.93005401944</v>
      </c>
      <c r="V65" s="3">
        <f t="shared" si="15"/>
        <v>-930135.93005401967</v>
      </c>
      <c r="W65" s="3">
        <f t="shared" si="15"/>
        <v>-930135.93005401944</v>
      </c>
      <c r="X65" s="3">
        <f t="shared" si="15"/>
        <v>-930135.93005401967</v>
      </c>
      <c r="Y65" s="3">
        <f t="shared" si="15"/>
        <v>-930135.93005401944</v>
      </c>
      <c r="Z65" s="3">
        <f t="shared" si="15"/>
        <v>-930135.93005401944</v>
      </c>
      <c r="AA65" s="3">
        <f t="shared" si="15"/>
        <v>-930135.93005401944</v>
      </c>
      <c r="AB65" s="3">
        <f t="shared" si="15"/>
        <v>-930135.93005401944</v>
      </c>
      <c r="AC65" s="3">
        <f t="shared" si="15"/>
        <v>-930135.93005401967</v>
      </c>
      <c r="AD65" s="3">
        <f t="shared" si="15"/>
        <v>-930135.93005401967</v>
      </c>
      <c r="AE65" s="3">
        <f t="shared" si="15"/>
        <v>-930135.93005401944</v>
      </c>
      <c r="AF65" s="3">
        <f t="shared" si="15"/>
        <v>-930135.93005401967</v>
      </c>
      <c r="AG65" s="3">
        <f t="shared" si="15"/>
        <v>-930135.93005401967</v>
      </c>
    </row>
    <row r="66" spans="1:33" x14ac:dyDescent="0.3">
      <c r="A66" t="s">
        <v>90</v>
      </c>
      <c r="B66" t="s">
        <v>6</v>
      </c>
      <c r="C66" s="3">
        <f>-PV(Params!$C$13,C2,0,C65)</f>
        <v>-945331.48</v>
      </c>
      <c r="D66" s="3">
        <f>-PV(Params!$C$13,D2,0,D65)</f>
        <v>396209.08852540544</v>
      </c>
      <c r="E66" s="3">
        <f>-PV(Params!$C$13,E2,0,E65)</f>
        <v>1808351.1402456744</v>
      </c>
      <c r="F66" s="3">
        <f>-PV(Params!$C$13,F2,0,F65)</f>
        <v>1804830.001294787</v>
      </c>
      <c r="G66" s="3">
        <f>-PV(Params!$C$13,G2,0,G65)</f>
        <v>198969.07991945228</v>
      </c>
      <c r="H66" s="3">
        <f>-PV(Params!$C$13,H2,0,H65)</f>
        <v>773680.89864029607</v>
      </c>
      <c r="I66" s="3">
        <f>-PV(Params!$C$13,I2,0,I65)</f>
        <v>372054.05373061734</v>
      </c>
      <c r="J66" s="3">
        <f>-PV(Params!$C$13,J2,0,J65)</f>
        <v>244354.75670153927</v>
      </c>
      <c r="K66" s="3">
        <f>-PV(Params!$C$13,K2,0,K65)</f>
        <v>356828.24736796774</v>
      </c>
      <c r="L66" s="3">
        <f>-PV(Params!$C$13,L2,0,L65)</f>
        <v>-147112.3369830857</v>
      </c>
      <c r="M66" s="3">
        <f>-PV(Params!$C$13,M2,0,M65)</f>
        <v>536085.57558247645</v>
      </c>
      <c r="N66" s="3">
        <f>-PV(Params!$C$13,N2,0,N65)</f>
        <v>686214.56260718347</v>
      </c>
      <c r="O66" s="3">
        <f>-PV(Params!$C$13,O2,0,O65)</f>
        <v>-324075.50006837572</v>
      </c>
      <c r="P66" s="3">
        <f>-PV(Params!$C$13,P2,0,P65)</f>
        <v>-341869.95696753793</v>
      </c>
      <c r="Q66" s="3">
        <f>-PV(Params!$C$13,Q2,0,Q65)</f>
        <v>-278339.88906726433</v>
      </c>
      <c r="R66" s="3">
        <f>-PV(Params!$C$13,R2,0,R65)</f>
        <v>-255357.69639198561</v>
      </c>
      <c r="S66" s="3">
        <f>-PV(Params!$C$13,S2,0,S65)</f>
        <v>-234273.11595595008</v>
      </c>
      <c r="T66" s="3">
        <f>-PV(Params!$C$13,T2,0,T65)</f>
        <v>-214929.46417977079</v>
      </c>
      <c r="U66" s="3">
        <f>-PV(Params!$C$13,U2,0,U65)</f>
        <v>-197182.99466034007</v>
      </c>
      <c r="V66" s="3">
        <f>-PV(Params!$C$13,V2,0,V65)</f>
        <v>-180901.82996361479</v>
      </c>
      <c r="W66" s="3">
        <f>-PV(Params!$C$13,W2,0,W65)</f>
        <v>-165964.98161799519</v>
      </c>
      <c r="X66" s="3">
        <f>-PV(Params!$C$13,X2,0,X65)</f>
        <v>-152261.45102568367</v>
      </c>
      <c r="Y66" s="3">
        <f>-PV(Params!$C$13,Y2,0,Y65)</f>
        <v>-139689.40461071892</v>
      </c>
      <c r="Z66" s="3">
        <f>-PV(Params!$C$13,Z2,0,Z65)</f>
        <v>-128155.41707405406</v>
      </c>
      <c r="AA66" s="3">
        <f>-PV(Params!$C$13,AA2,0,AA65)</f>
        <v>-117573.77713215968</v>
      </c>
      <c r="AB66" s="3">
        <f>-PV(Params!$C$13,AB2,0,AB65)</f>
        <v>-107865.85057996299</v>
      </c>
      <c r="AC66" s="3">
        <f>-PV(Params!$C$13,AC2,0,AC65)</f>
        <v>-98959.495944920185</v>
      </c>
      <c r="AD66" s="3">
        <f>-PV(Params!$C$13,AD2,0,AD65)</f>
        <v>-90788.528389835046</v>
      </c>
      <c r="AE66" s="3">
        <f>-PV(Params!$C$13,AE2,0,AE65)</f>
        <v>-83292.227880582592</v>
      </c>
      <c r="AF66" s="3">
        <f>-PV(Params!$C$13,AF2,0,AF65)</f>
        <v>-76414.887963837245</v>
      </c>
      <c r="AG66" s="3">
        <f>-PV(Params!$C$13,AG2,0,AG65)</f>
        <v>-70105.401801685541</v>
      </c>
    </row>
    <row r="68" spans="1:33" x14ac:dyDescent="0.3">
      <c r="A68" t="s">
        <v>91</v>
      </c>
    </row>
    <row r="69" spans="1:33" x14ac:dyDescent="0.3">
      <c r="A69" t="s">
        <v>86</v>
      </c>
      <c r="B69" t="s">
        <v>4</v>
      </c>
      <c r="C69" s="1">
        <f>IRR(C65:AG65)</f>
        <v>4.0996184425694526E-2</v>
      </c>
    </row>
    <row r="70" spans="1:33" x14ac:dyDescent="0.3">
      <c r="A70" t="s">
        <v>87</v>
      </c>
      <c r="B70" t="s">
        <v>6</v>
      </c>
      <c r="C70">
        <f>NPV(Params!C13, D65:AG65)+C65</f>
        <v>2827131.71635604</v>
      </c>
    </row>
    <row r="72" spans="1:33" x14ac:dyDescent="0.3">
      <c r="C72" t="s">
        <v>92</v>
      </c>
      <c r="E72" t="s">
        <v>93</v>
      </c>
    </row>
    <row r="73" spans="1:33" x14ac:dyDescent="0.3">
      <c r="A73" t="s">
        <v>94</v>
      </c>
      <c r="B73" t="s">
        <v>4</v>
      </c>
      <c r="C73">
        <f>SUM(C53:AG53)/SUM(C43:AG43)*100</f>
        <v>-1.2328073578161993</v>
      </c>
      <c r="E73">
        <f>SUM(C53:Q53)/SUM(C43:Q43)*100</f>
        <v>10.686482276532292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69"/>
  <sheetViews>
    <sheetView tabSelected="1" workbookViewId="0">
      <selection activeCell="I9" sqref="I9"/>
    </sheetView>
  </sheetViews>
  <sheetFormatPr defaultRowHeight="14.4" x14ac:dyDescent="0.3"/>
  <cols>
    <col min="1" max="2" width="8.88671875" customWidth="1"/>
    <col min="3" max="3" width="9" bestFit="1" customWidth="1"/>
    <col min="4" max="4" width="11" bestFit="1" customWidth="1"/>
    <col min="5" max="5" width="12" bestFit="1" customWidth="1"/>
    <col min="6" max="17" width="11" bestFit="1" customWidth="1"/>
    <col min="18" max="18" width="12" bestFit="1" customWidth="1"/>
    <col min="19" max="33" width="11" bestFit="1" customWidth="1"/>
    <col min="34" max="34" width="8.88671875" customWidth="1"/>
  </cols>
  <sheetData>
    <row r="1" spans="1:33" x14ac:dyDescent="0.3">
      <c r="A1" t="s">
        <v>95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  <c r="Q1">
        <v>2026</v>
      </c>
      <c r="R1">
        <v>2027</v>
      </c>
      <c r="S1">
        <v>2028</v>
      </c>
      <c r="T1">
        <v>2029</v>
      </c>
      <c r="U1">
        <v>2030</v>
      </c>
      <c r="V1">
        <v>2031</v>
      </c>
      <c r="W1">
        <v>2032</v>
      </c>
      <c r="X1">
        <v>2033</v>
      </c>
      <c r="Y1">
        <v>2034</v>
      </c>
      <c r="Z1">
        <v>2035</v>
      </c>
      <c r="AA1">
        <v>2036</v>
      </c>
      <c r="AB1">
        <v>2037</v>
      </c>
      <c r="AC1">
        <v>2038</v>
      </c>
      <c r="AD1">
        <v>2039</v>
      </c>
      <c r="AE1">
        <v>2040</v>
      </c>
      <c r="AF1">
        <v>2041</v>
      </c>
      <c r="AG1">
        <v>2042</v>
      </c>
    </row>
    <row r="2" spans="1:33" x14ac:dyDescent="0.3">
      <c r="A2" t="s">
        <v>50</v>
      </c>
      <c r="C2" s="8">
        <v>0</v>
      </c>
      <c r="D2" s="8">
        <f>Calc!D16</f>
        <v>12334073.8281</v>
      </c>
      <c r="E2" s="8">
        <f>Calc!E16</f>
        <v>15114064.9682</v>
      </c>
      <c r="F2" s="8">
        <f>Calc!F16</f>
        <v>15554261.733999999</v>
      </c>
      <c r="G2" s="8">
        <f>Calc!G16</f>
        <v>13084871.8245</v>
      </c>
      <c r="H2" s="8">
        <f>Calc!H16</f>
        <v>15425124.6053</v>
      </c>
      <c r="I2" s="8">
        <f>Calc!I16</f>
        <v>15466004.571900001</v>
      </c>
      <c r="J2" s="8">
        <f>Calc!J16</f>
        <v>16171885.853800001</v>
      </c>
      <c r="K2" s="8">
        <f>Calc!K16</f>
        <v>14720570.9277</v>
      </c>
      <c r="L2" s="8">
        <f>Calc!L16</f>
        <v>14347717.4125</v>
      </c>
      <c r="M2" s="8">
        <f>Calc!M16</f>
        <v>16205771.9166</v>
      </c>
      <c r="N2" s="8">
        <f>Calc!N16</f>
        <v>15818170.7214</v>
      </c>
      <c r="O2" s="8">
        <f>Calc!O16</f>
        <v>8238658.1630999995</v>
      </c>
      <c r="P2" s="8">
        <f>Calc!P16</f>
        <v>675246.91535999998</v>
      </c>
      <c r="Q2" s="8">
        <f>Calc!Q16</f>
        <v>670120.80426</v>
      </c>
      <c r="R2" s="8">
        <f>Calc!R16</f>
        <v>670120.80426</v>
      </c>
      <c r="S2" s="8">
        <f>Calc!S16</f>
        <v>670120.80426</v>
      </c>
      <c r="T2" s="8">
        <f>Calc!T16</f>
        <v>670120.80426</v>
      </c>
      <c r="U2" s="8">
        <f>Calc!U16</f>
        <v>670120.80426</v>
      </c>
      <c r="V2" s="8">
        <f>Calc!V16</f>
        <v>670120.80426</v>
      </c>
      <c r="W2" s="8">
        <f>Calc!W16</f>
        <v>670120.80426</v>
      </c>
      <c r="X2" s="8">
        <f>Calc!X16</f>
        <v>670120.80426</v>
      </c>
      <c r="Y2" s="8">
        <f>Calc!Y16</f>
        <v>670120.80426</v>
      </c>
      <c r="Z2" s="8">
        <f>Calc!Z16</f>
        <v>670120.80426</v>
      </c>
      <c r="AA2" s="8">
        <f>Calc!AA16</f>
        <v>670120.80426</v>
      </c>
      <c r="AB2" s="8">
        <f>Calc!AB16</f>
        <v>670120.80426</v>
      </c>
      <c r="AC2" s="8">
        <f>Calc!AC16</f>
        <v>670120.80426</v>
      </c>
      <c r="AD2" s="8">
        <f>Calc!AD16</f>
        <v>670120.80426</v>
      </c>
      <c r="AE2" s="8">
        <f>Calc!AE16</f>
        <v>670120.80426</v>
      </c>
      <c r="AF2" s="8">
        <f>Calc!AF16</f>
        <v>670120.80426</v>
      </c>
      <c r="AG2" s="8">
        <f>Calc!AG16</f>
        <v>670120.80426</v>
      </c>
    </row>
    <row r="3" spans="1:33" x14ac:dyDescent="0.3">
      <c r="B3" t="s">
        <v>46</v>
      </c>
      <c r="C3">
        <f>Calc!C12</f>
        <v>0</v>
      </c>
      <c r="D3">
        <f>Calc!D12</f>
        <v>12334073.8281</v>
      </c>
      <c r="E3">
        <f>Calc!E12</f>
        <v>15114064.9682</v>
      </c>
      <c r="F3">
        <f>Calc!F12</f>
        <v>15554261.733999999</v>
      </c>
      <c r="G3">
        <f>Calc!G12</f>
        <v>13084871.8245</v>
      </c>
      <c r="H3">
        <f>Calc!H12</f>
        <v>15425124.6053</v>
      </c>
      <c r="I3">
        <f>Calc!I12</f>
        <v>15466004.571900001</v>
      </c>
      <c r="J3">
        <f>Calc!J12</f>
        <v>16171885.853800001</v>
      </c>
      <c r="K3">
        <f>Calc!K12</f>
        <v>14720570.9277</v>
      </c>
      <c r="L3">
        <f>Calc!L12</f>
        <v>14347717.4125</v>
      </c>
      <c r="M3">
        <f>Calc!M12</f>
        <v>16205771.9166</v>
      </c>
      <c r="N3">
        <f>Calc!N12</f>
        <v>15818170.7214</v>
      </c>
      <c r="O3">
        <f>Calc!O12</f>
        <v>8238658.1630999995</v>
      </c>
      <c r="P3">
        <f>Calc!P12</f>
        <v>384163.53840000002</v>
      </c>
      <c r="Q3">
        <f>Calc!Q12</f>
        <v>384163.53840000002</v>
      </c>
      <c r="R3">
        <f>Calc!R12</f>
        <v>384163.53840000002</v>
      </c>
      <c r="S3">
        <f>Calc!S12</f>
        <v>384163.53840000002</v>
      </c>
      <c r="T3">
        <f>Calc!T12</f>
        <v>384163.53840000002</v>
      </c>
      <c r="U3">
        <f>Calc!U12</f>
        <v>384163.53840000002</v>
      </c>
      <c r="V3">
        <f>Calc!V12</f>
        <v>384163.53840000002</v>
      </c>
      <c r="W3">
        <f>Calc!W12</f>
        <v>384163.53840000002</v>
      </c>
      <c r="X3">
        <f>Calc!X12</f>
        <v>384163.53840000002</v>
      </c>
      <c r="Y3">
        <f>Calc!Y12</f>
        <v>384163.53840000002</v>
      </c>
      <c r="Z3">
        <f>Calc!Z12</f>
        <v>384163.53840000002</v>
      </c>
      <c r="AA3">
        <f>Calc!AA12</f>
        <v>384163.53840000002</v>
      </c>
      <c r="AB3">
        <f>Calc!AB12</f>
        <v>384163.53840000002</v>
      </c>
      <c r="AC3">
        <f>Calc!AC12</f>
        <v>384163.53840000002</v>
      </c>
      <c r="AD3">
        <f>Calc!AD12</f>
        <v>384163.53840000002</v>
      </c>
      <c r="AE3">
        <f>Calc!AE12</f>
        <v>384163.53840000002</v>
      </c>
      <c r="AF3">
        <f>Calc!AF12</f>
        <v>384163.53840000002</v>
      </c>
      <c r="AG3">
        <f>Calc!AG12</f>
        <v>384163.53840000002</v>
      </c>
    </row>
    <row r="4" spans="1:33" x14ac:dyDescent="0.3">
      <c r="B4" t="s">
        <v>47</v>
      </c>
      <c r="C4">
        <f>Calc!C13</f>
        <v>0</v>
      </c>
      <c r="D4">
        <f>Calc!D13</f>
        <v>0</v>
      </c>
      <c r="E4">
        <f>Calc!E13</f>
        <v>0</v>
      </c>
      <c r="F4">
        <f>Calc!F13</f>
        <v>0</v>
      </c>
      <c r="G4">
        <f>Calc!G13</f>
        <v>0</v>
      </c>
      <c r="H4">
        <f>Calc!H13</f>
        <v>0</v>
      </c>
      <c r="I4">
        <f>Calc!I13</f>
        <v>0</v>
      </c>
      <c r="J4">
        <f>Calc!J13</f>
        <v>0</v>
      </c>
      <c r="K4">
        <f>Calc!K13</f>
        <v>0</v>
      </c>
      <c r="L4">
        <f>Calc!L13</f>
        <v>0</v>
      </c>
      <c r="M4">
        <f>Calc!M13</f>
        <v>0</v>
      </c>
      <c r="N4">
        <f>Calc!N13</f>
        <v>0</v>
      </c>
      <c r="O4">
        <f>Calc!O13</f>
        <v>0</v>
      </c>
      <c r="P4">
        <f>Calc!P13</f>
        <v>219317.82155999998</v>
      </c>
      <c r="Q4">
        <f>Calc!Q13</f>
        <v>219317.82155999998</v>
      </c>
      <c r="R4">
        <f>Calc!R13</f>
        <v>219317.82155999998</v>
      </c>
      <c r="S4">
        <f>Calc!S13</f>
        <v>219317.82155999998</v>
      </c>
      <c r="T4">
        <f>Calc!T13</f>
        <v>219317.82155999998</v>
      </c>
      <c r="U4">
        <f>Calc!U13</f>
        <v>219317.82155999998</v>
      </c>
      <c r="V4">
        <f>Calc!V13</f>
        <v>219317.82155999998</v>
      </c>
      <c r="W4">
        <f>Calc!W13</f>
        <v>219317.82155999998</v>
      </c>
      <c r="X4">
        <f>Calc!X13</f>
        <v>219317.82155999998</v>
      </c>
      <c r="Y4">
        <f>Calc!Y13</f>
        <v>219317.82155999998</v>
      </c>
      <c r="Z4">
        <f>Calc!Z13</f>
        <v>219317.82155999998</v>
      </c>
      <c r="AA4">
        <f>Calc!AA13</f>
        <v>219317.82155999998</v>
      </c>
      <c r="AB4">
        <f>Calc!AB13</f>
        <v>219317.82155999998</v>
      </c>
      <c r="AC4">
        <f>Calc!AC13</f>
        <v>219317.82155999998</v>
      </c>
      <c r="AD4">
        <f>Calc!AD13</f>
        <v>219317.82155999998</v>
      </c>
      <c r="AE4">
        <f>Calc!AE13</f>
        <v>219317.82155999998</v>
      </c>
      <c r="AF4">
        <f>Calc!AF13</f>
        <v>219317.82155999998</v>
      </c>
      <c r="AG4">
        <f>Calc!AG13</f>
        <v>219317.82155999998</v>
      </c>
    </row>
    <row r="5" spans="1:33" x14ac:dyDescent="0.3">
      <c r="B5" t="s">
        <v>48</v>
      </c>
      <c r="C5">
        <f>Calc!C14</f>
        <v>0</v>
      </c>
      <c r="D5">
        <f>Calc!D14</f>
        <v>0</v>
      </c>
      <c r="E5">
        <f>Calc!E14</f>
        <v>0</v>
      </c>
      <c r="F5">
        <f>Calc!F14</f>
        <v>0</v>
      </c>
      <c r="G5">
        <f>Calc!G14</f>
        <v>0</v>
      </c>
      <c r="H5">
        <f>Calc!H14</f>
        <v>0</v>
      </c>
      <c r="I5">
        <f>Calc!I14</f>
        <v>0</v>
      </c>
      <c r="J5">
        <f>Calc!J14</f>
        <v>0</v>
      </c>
      <c r="K5">
        <f>Calc!K14</f>
        <v>0</v>
      </c>
      <c r="L5">
        <f>Calc!L14</f>
        <v>0</v>
      </c>
      <c r="M5">
        <f>Calc!M14</f>
        <v>0</v>
      </c>
      <c r="N5">
        <f>Calc!N14</f>
        <v>0</v>
      </c>
      <c r="O5">
        <f>Calc!O14</f>
        <v>0</v>
      </c>
      <c r="P5">
        <f>Calc!P14</f>
        <v>0</v>
      </c>
      <c r="Q5">
        <f>Calc!Q14</f>
        <v>0</v>
      </c>
      <c r="R5">
        <f>Calc!R14</f>
        <v>0</v>
      </c>
      <c r="S5">
        <f>Calc!S14</f>
        <v>0</v>
      </c>
      <c r="T5">
        <f>Calc!T14</f>
        <v>0</v>
      </c>
      <c r="U5">
        <f>Calc!U14</f>
        <v>0</v>
      </c>
      <c r="V5">
        <f>Calc!V14</f>
        <v>0</v>
      </c>
      <c r="W5">
        <f>Calc!W14</f>
        <v>0</v>
      </c>
      <c r="X5">
        <f>Calc!X14</f>
        <v>0</v>
      </c>
      <c r="Y5">
        <f>Calc!Y14</f>
        <v>0</v>
      </c>
      <c r="Z5">
        <f>Calc!Z14</f>
        <v>0</v>
      </c>
      <c r="AA5">
        <f>Calc!AA14</f>
        <v>0</v>
      </c>
      <c r="AB5">
        <f>Calc!AB14</f>
        <v>0</v>
      </c>
      <c r="AC5">
        <f>Calc!AC14</f>
        <v>0</v>
      </c>
      <c r="AD5">
        <f>Calc!AD14</f>
        <v>0</v>
      </c>
      <c r="AE5">
        <f>Calc!AE14</f>
        <v>0</v>
      </c>
      <c r="AF5">
        <f>Calc!AF14</f>
        <v>0</v>
      </c>
      <c r="AG5">
        <f>Calc!AG14</f>
        <v>0</v>
      </c>
    </row>
    <row r="6" spans="1:33" x14ac:dyDescent="0.3">
      <c r="B6" t="s">
        <v>49</v>
      </c>
      <c r="C6">
        <f>Calc!C15</f>
        <v>0</v>
      </c>
      <c r="D6">
        <f>Calc!D15</f>
        <v>0</v>
      </c>
      <c r="E6">
        <f>Calc!E15</f>
        <v>0</v>
      </c>
      <c r="F6">
        <f>Calc!F15</f>
        <v>0</v>
      </c>
      <c r="G6">
        <f>Calc!G15</f>
        <v>0</v>
      </c>
      <c r="H6">
        <f>Calc!H15</f>
        <v>0</v>
      </c>
      <c r="I6">
        <f>Calc!I15</f>
        <v>0</v>
      </c>
      <c r="J6">
        <f>Calc!J15</f>
        <v>0</v>
      </c>
      <c r="K6">
        <f>Calc!K15</f>
        <v>0</v>
      </c>
      <c r="L6">
        <f>Calc!L15</f>
        <v>0</v>
      </c>
      <c r="M6">
        <f>Calc!M15</f>
        <v>0</v>
      </c>
      <c r="N6">
        <f>Calc!N15</f>
        <v>0</v>
      </c>
      <c r="O6">
        <f>Calc!O15</f>
        <v>0</v>
      </c>
      <c r="P6">
        <f>Calc!P15</f>
        <v>71765.555399999997</v>
      </c>
      <c r="Q6">
        <f>Calc!Q15</f>
        <v>66639.444300000003</v>
      </c>
      <c r="R6">
        <f>Calc!R15</f>
        <v>66639.444300000003</v>
      </c>
      <c r="S6">
        <f>Calc!S15</f>
        <v>66639.444300000003</v>
      </c>
      <c r="T6">
        <f>Calc!T15</f>
        <v>66639.444300000003</v>
      </c>
      <c r="U6">
        <f>Calc!U15</f>
        <v>66639.444300000003</v>
      </c>
      <c r="V6">
        <f>Calc!V15</f>
        <v>66639.444300000003</v>
      </c>
      <c r="W6">
        <f>Calc!W15</f>
        <v>66639.444300000003</v>
      </c>
      <c r="X6">
        <f>Calc!X15</f>
        <v>66639.444300000003</v>
      </c>
      <c r="Y6">
        <f>Calc!Y15</f>
        <v>66639.444300000003</v>
      </c>
      <c r="Z6">
        <f>Calc!Z15</f>
        <v>66639.444300000003</v>
      </c>
      <c r="AA6">
        <f>Calc!AA15</f>
        <v>66639.444300000003</v>
      </c>
      <c r="AB6">
        <f>Calc!AB15</f>
        <v>66639.444300000003</v>
      </c>
      <c r="AC6">
        <f>Calc!AC15</f>
        <v>66639.444300000003</v>
      </c>
      <c r="AD6">
        <f>Calc!AD15</f>
        <v>66639.444300000003</v>
      </c>
      <c r="AE6">
        <f>Calc!AE15</f>
        <v>66639.444300000003</v>
      </c>
      <c r="AF6">
        <f>Calc!AF15</f>
        <v>66639.444300000003</v>
      </c>
      <c r="AG6">
        <f>Calc!AG15</f>
        <v>66639.444300000003</v>
      </c>
    </row>
    <row r="7" spans="1:33" x14ac:dyDescent="0.3">
      <c r="A7" t="s">
        <v>52</v>
      </c>
      <c r="C7" s="9">
        <f>Calc!C18</f>
        <v>0</v>
      </c>
      <c r="D7" s="9">
        <f>Calc!D18</f>
        <v>12334073.8281</v>
      </c>
      <c r="E7" s="9">
        <f>Calc!E18</f>
        <v>13645390.403618868</v>
      </c>
      <c r="F7" s="9">
        <f>Calc!F18</f>
        <v>14211082.476396583</v>
      </c>
      <c r="G7" s="9">
        <f>Calc!G18</f>
        <v>13975440.425485538</v>
      </c>
      <c r="H7" s="9">
        <f>Calc!H18</f>
        <v>14203634.823629312</v>
      </c>
      <c r="I7" s="9">
        <f>Calc!I18</f>
        <v>14359191.242777485</v>
      </c>
      <c r="J7" s="9">
        <f>Calc!J18</f>
        <v>14538861.42850269</v>
      </c>
      <c r="K7" s="9">
        <f>Calc!K18</f>
        <v>14553634.927092547</v>
      </c>
      <c r="L7" s="9">
        <f>Calc!L18</f>
        <v>14539698.65852733</v>
      </c>
      <c r="M7" s="9">
        <f>Calc!M18</f>
        <v>14634638.450567668</v>
      </c>
      <c r="N7" s="9">
        <f>Calc!N18</f>
        <v>14691939.643959444</v>
      </c>
      <c r="O7" s="9">
        <f>Calc!O18</f>
        <v>14424536.260887176</v>
      </c>
      <c r="P7" s="9">
        <f>Calc!P18</f>
        <v>13934000.182264855</v>
      </c>
      <c r="Q7" s="9">
        <f>Calc!Q18</f>
        <v>13524527.697643863</v>
      </c>
      <c r="R7" s="9">
        <f>Calc!R18</f>
        <v>13179718.006624091</v>
      </c>
      <c r="S7" s="9">
        <f>Calc!S18</f>
        <v>12887118.302471554</v>
      </c>
      <c r="T7" s="9">
        <f>Calc!T18</f>
        <v>12637198.513695199</v>
      </c>
      <c r="U7" s="9">
        <f>Calc!U18</f>
        <v>12422541.313773355</v>
      </c>
      <c r="V7" s="9">
        <f>Calc!V18</f>
        <v>12237287.851430565</v>
      </c>
      <c r="W7" s="9">
        <f>Calc!W18</f>
        <v>12076749.684300873</v>
      </c>
      <c r="X7" s="9">
        <f>Calc!X18</f>
        <v>11937131.502880644</v>
      </c>
      <c r="Y7" s="9">
        <f>Calc!Y18</f>
        <v>11815329.384112004</v>
      </c>
      <c r="Z7" s="9">
        <f>Calc!Z18</f>
        <v>11708781.58061632</v>
      </c>
      <c r="AA7" s="9">
        <f>Calc!AA18</f>
        <v>11615356.518201478</v>
      </c>
      <c r="AB7" s="9">
        <f>Calc!AB18</f>
        <v>11533267.58078897</v>
      </c>
      <c r="AC7" s="9">
        <f>Calc!AC18</f>
        <v>11461007.469887163</v>
      </c>
      <c r="AD7" s="9">
        <f>Calc!AD18</f>
        <v>11397297.064244611</v>
      </c>
      <c r="AE7" s="9">
        <f>Calc!AE18</f>
        <v>11341045.156292494</v>
      </c>
      <c r="AF7" s="9">
        <f>Calc!AF18</f>
        <v>11291316.44250123</v>
      </c>
      <c r="AG7" s="9">
        <f>Calc!AG18</f>
        <v>11247305.844984164</v>
      </c>
    </row>
    <row r="8" spans="1:33" x14ac:dyDescent="0.3">
      <c r="A8" t="s">
        <v>96</v>
      </c>
      <c r="C8" s="8">
        <f>Calc!C28</f>
        <v>0</v>
      </c>
      <c r="D8" s="8">
        <f>Calc!D28</f>
        <v>6343463.9314649999</v>
      </c>
      <c r="E8" s="8">
        <f>Calc!E28</f>
        <v>6539205.275382</v>
      </c>
      <c r="F8" s="8">
        <f>Calc!F28</f>
        <v>6309941.9852740001</v>
      </c>
      <c r="G8" s="8">
        <f>Calc!G28</f>
        <v>5567679.2910799999</v>
      </c>
      <c r="H8" s="8">
        <f>Calc!H28</f>
        <v>7749736.2226240002</v>
      </c>
      <c r="I8" s="8">
        <f>Calc!I28</f>
        <v>8185441.3636320001</v>
      </c>
      <c r="J8" s="8">
        <f>Calc!J28</f>
        <v>8060960.1495660003</v>
      </c>
      <c r="K8" s="8">
        <f>Calc!K28</f>
        <v>6753433.4485299997</v>
      </c>
      <c r="L8" s="8">
        <f>Calc!L28</f>
        <v>7800888.765408</v>
      </c>
      <c r="M8" s="8">
        <f>Calc!M28</f>
        <v>8645723.3123279996</v>
      </c>
      <c r="N8" s="8">
        <f>Calc!N28</f>
        <v>8879870.2902690005</v>
      </c>
      <c r="O8" s="8">
        <f>Calc!O28</f>
        <v>5436171.4137329999</v>
      </c>
      <c r="P8" s="8">
        <f>Calc!P28</f>
        <v>1723353.406184329</v>
      </c>
      <c r="Q8" s="8">
        <f>Calc!Q28</f>
        <v>1600256.7343140196</v>
      </c>
      <c r="R8" s="8">
        <f>Calc!R28</f>
        <v>1600256.7343140196</v>
      </c>
      <c r="S8" s="8">
        <f>Calc!S28</f>
        <v>1600256.7343140196</v>
      </c>
      <c r="T8" s="8">
        <f>Calc!T28</f>
        <v>1600256.7343140196</v>
      </c>
      <c r="U8" s="8">
        <f>Calc!U28</f>
        <v>1600256.7343140196</v>
      </c>
      <c r="V8" s="8">
        <f>Calc!V28</f>
        <v>1600256.7343140196</v>
      </c>
      <c r="W8" s="8">
        <f>Calc!W28</f>
        <v>1600256.7343140196</v>
      </c>
      <c r="X8" s="8">
        <f>Calc!X28</f>
        <v>1600256.7343140196</v>
      </c>
      <c r="Y8" s="8">
        <f>Calc!Y28</f>
        <v>1600256.7343140196</v>
      </c>
      <c r="Z8" s="8">
        <f>Calc!Z28</f>
        <v>1600256.7343140196</v>
      </c>
      <c r="AA8" s="8">
        <f>Calc!AA28</f>
        <v>1600256.7343140196</v>
      </c>
      <c r="AB8" s="8">
        <f>Calc!AB28</f>
        <v>1600256.7343140196</v>
      </c>
      <c r="AC8" s="8">
        <f>Calc!AC28</f>
        <v>1600256.7343140196</v>
      </c>
      <c r="AD8" s="8">
        <f>Calc!AD28</f>
        <v>1600256.7343140196</v>
      </c>
      <c r="AE8" s="8">
        <f>Calc!AE28</f>
        <v>1600256.7343140196</v>
      </c>
      <c r="AF8" s="8">
        <f>Calc!AF28</f>
        <v>1600256.7343140196</v>
      </c>
      <c r="AG8" s="8">
        <f>Calc!AG28</f>
        <v>1600256.7343140196</v>
      </c>
    </row>
    <row r="9" spans="1:33" x14ac:dyDescent="0.3">
      <c r="B9" t="s">
        <v>60</v>
      </c>
      <c r="C9">
        <f>Calc!C28</f>
        <v>0</v>
      </c>
      <c r="D9">
        <f>Calc!D28</f>
        <v>6343463.9314649999</v>
      </c>
      <c r="E9">
        <f>Calc!E28</f>
        <v>6539205.275382</v>
      </c>
      <c r="F9">
        <f>Calc!F28</f>
        <v>6309941.9852740001</v>
      </c>
      <c r="G9">
        <f>Calc!G28</f>
        <v>5567679.2910799999</v>
      </c>
      <c r="H9">
        <f>Calc!H28</f>
        <v>7749736.2226240002</v>
      </c>
      <c r="I9">
        <f>Calc!I28</f>
        <v>8185441.3636320001</v>
      </c>
      <c r="J9">
        <f>Calc!J28</f>
        <v>8060960.1495660003</v>
      </c>
      <c r="K9">
        <f>Calc!K28</f>
        <v>6753433.4485299997</v>
      </c>
      <c r="L9">
        <f>Calc!L28</f>
        <v>7800888.765408</v>
      </c>
      <c r="M9">
        <f>Calc!M28</f>
        <v>8645723.3123279996</v>
      </c>
      <c r="N9">
        <f>Calc!N28</f>
        <v>8879870.2902690005</v>
      </c>
      <c r="O9">
        <f>Calc!O28</f>
        <v>5436171.4137329999</v>
      </c>
      <c r="P9">
        <f>Calc!P28</f>
        <v>1723353.406184329</v>
      </c>
      <c r="Q9">
        <f>Calc!Q28</f>
        <v>1600256.7343140196</v>
      </c>
      <c r="R9">
        <f>Calc!R28</f>
        <v>1600256.7343140196</v>
      </c>
      <c r="S9">
        <f>Calc!S28</f>
        <v>1600256.7343140196</v>
      </c>
      <c r="T9">
        <f>Calc!T28</f>
        <v>1600256.7343140196</v>
      </c>
      <c r="U9">
        <f>Calc!U28</f>
        <v>1600256.7343140196</v>
      </c>
      <c r="V9">
        <f>Calc!V28</f>
        <v>1600256.7343140196</v>
      </c>
      <c r="W9">
        <f>Calc!W28</f>
        <v>1600256.7343140196</v>
      </c>
      <c r="X9">
        <f>Calc!X28</f>
        <v>1600256.7343140196</v>
      </c>
      <c r="Y9">
        <f>Calc!Y28</f>
        <v>1600256.7343140196</v>
      </c>
      <c r="Z9">
        <f>Calc!Z28</f>
        <v>1600256.7343140196</v>
      </c>
      <c r="AA9">
        <f>Calc!AA28</f>
        <v>1600256.7343140196</v>
      </c>
      <c r="AB9">
        <f>Calc!AB28</f>
        <v>1600256.7343140196</v>
      </c>
      <c r="AC9">
        <f>Calc!AC28</f>
        <v>1600256.7343140196</v>
      </c>
      <c r="AD9">
        <f>Calc!AD28</f>
        <v>1600256.7343140196</v>
      </c>
      <c r="AE9">
        <f>Calc!AE28</f>
        <v>1600256.7343140196</v>
      </c>
      <c r="AF9">
        <f>Calc!AF28</f>
        <v>1600256.7343140196</v>
      </c>
      <c r="AG9">
        <f>Calc!AG28</f>
        <v>1600256.7343140196</v>
      </c>
    </row>
    <row r="10" spans="1:33" x14ac:dyDescent="0.3">
      <c r="A10" t="s">
        <v>97</v>
      </c>
      <c r="C10" s="9">
        <f>Calc!C30</f>
        <v>0</v>
      </c>
      <c r="D10" s="9">
        <f>Calc!D30</f>
        <v>6343463.9314649999</v>
      </c>
      <c r="E10" s="9">
        <f>Calc!E30</f>
        <v>6435794.7540673586</v>
      </c>
      <c r="F10" s="9">
        <f>Calc!F30</f>
        <v>6398498.414334855</v>
      </c>
      <c r="G10" s="9">
        <f>Calc!G30</f>
        <v>6224662.4434086373</v>
      </c>
      <c r="H10" s="9">
        <f>Calc!H30</f>
        <v>6464723.8981852513</v>
      </c>
      <c r="I10" s="9">
        <f>Calc!I30</f>
        <v>6676760.5440707318</v>
      </c>
      <c r="J10" s="9">
        <f>Calc!J30</f>
        <v>6813959.2750030225</v>
      </c>
      <c r="K10" s="9">
        <f>Calc!K30</f>
        <v>6809038.3533340981</v>
      </c>
      <c r="L10" s="9">
        <f>Calc!L30</f>
        <v>6876165.6870460138</v>
      </c>
      <c r="M10" s="9">
        <f>Calc!M30</f>
        <v>6977002.4492553864</v>
      </c>
      <c r="N10" s="9">
        <f>Calc!N30</f>
        <v>7069130.5651032403</v>
      </c>
      <c r="O10" s="9">
        <f>Calc!O30</f>
        <v>7001465.9509390546</v>
      </c>
      <c r="P10" s="9">
        <f>Calc!P30</f>
        <v>6813157.6998603549</v>
      </c>
      <c r="Q10" s="9">
        <f>Calc!Q30</f>
        <v>6652228.9512180015</v>
      </c>
      <c r="R10" s="9">
        <f>Calc!R30</f>
        <v>6516713.6377850855</v>
      </c>
      <c r="S10" s="9">
        <f>Calc!S30</f>
        <v>6401717.622152986</v>
      </c>
      <c r="T10" s="9">
        <f>Calc!T30</f>
        <v>6303495.4451342635</v>
      </c>
      <c r="U10" s="9">
        <f>Calc!U30</f>
        <v>6219131.9875933537</v>
      </c>
      <c r="V10" s="9">
        <f>Calc!V30</f>
        <v>6146324.6342394827</v>
      </c>
      <c r="W10" s="9">
        <f>Calc!W30</f>
        <v>6083230.7578110537</v>
      </c>
      <c r="X10" s="9">
        <f>Calc!X30</f>
        <v>6028358.745484083</v>
      </c>
      <c r="Y10" s="9">
        <f>Calc!Y30</f>
        <v>5980488.7095436519</v>
      </c>
      <c r="Z10" s="9">
        <f>Calc!Z30</f>
        <v>5938613.8453436242</v>
      </c>
      <c r="AA10" s="9">
        <f>Calc!AA30</f>
        <v>5901896.4126688261</v>
      </c>
      <c r="AB10" s="9">
        <f>Calc!AB30</f>
        <v>5869634.2449497841</v>
      </c>
      <c r="AC10" s="9">
        <f>Calc!AC30</f>
        <v>5841234.951563932</v>
      </c>
      <c r="AD10" s="9">
        <f>Calc!AD30</f>
        <v>5816195.8189222282</v>
      </c>
      <c r="AE10" s="9">
        <f>Calc!AE30</f>
        <v>5794087.9862949438</v>
      </c>
      <c r="AF10" s="9">
        <f>Calc!AF30</f>
        <v>5774543.8655479075</v>
      </c>
      <c r="AG10" s="9">
        <f>Calc!AG30</f>
        <v>5757247.0491525913</v>
      </c>
    </row>
    <row r="11" spans="1:33" x14ac:dyDescent="0.3">
      <c r="A11" t="s">
        <v>98</v>
      </c>
      <c r="C11" s="8">
        <f>Calc!C36</f>
        <v>0</v>
      </c>
      <c r="D11" s="8">
        <f>Calc!D36</f>
        <v>876904.63737300003</v>
      </c>
      <c r="E11" s="8">
        <f>Calc!E36</f>
        <v>792213.11926099996</v>
      </c>
      <c r="F11" s="8">
        <f>Calc!F36</f>
        <v>826869.33349800005</v>
      </c>
      <c r="G11" s="8">
        <f>Calc!G36</f>
        <v>1101837.728622</v>
      </c>
      <c r="H11" s="8">
        <f>Calc!H36</f>
        <v>929522.67795000004</v>
      </c>
      <c r="I11" s="8">
        <f>Calc!I36</f>
        <v>1063432.5453850001</v>
      </c>
      <c r="J11" s="8">
        <f>Calc!J36</f>
        <v>1216804.217929</v>
      </c>
      <c r="K11" s="8">
        <f>Calc!K36</f>
        <v>1333547.611734</v>
      </c>
      <c r="L11" s="8">
        <f>Calc!L36</f>
        <v>1397846.602928</v>
      </c>
      <c r="M11" s="8">
        <f>Calc!M36</f>
        <v>1396938.111849</v>
      </c>
      <c r="N11" s="8">
        <f>Calc!N36</f>
        <v>1691907.2247899999</v>
      </c>
      <c r="O11" s="8">
        <f>Calc!O36</f>
        <v>931374.57705800002</v>
      </c>
      <c r="P11" s="8">
        <f>Calc!P36</f>
        <v>0</v>
      </c>
      <c r="Q11" s="8">
        <f>Calc!Q36</f>
        <v>0</v>
      </c>
      <c r="R11" s="8">
        <f>Calc!R36</f>
        <v>0</v>
      </c>
      <c r="S11" s="8">
        <f>Calc!S36</f>
        <v>0</v>
      </c>
      <c r="T11" s="8">
        <f>Calc!T36</f>
        <v>0</v>
      </c>
      <c r="U11" s="8">
        <f>Calc!U36</f>
        <v>0</v>
      </c>
      <c r="V11" s="8">
        <f>Calc!V36</f>
        <v>0</v>
      </c>
      <c r="W11" s="8">
        <f>Calc!W36</f>
        <v>0</v>
      </c>
      <c r="X11" s="8">
        <f>Calc!X36</f>
        <v>0</v>
      </c>
      <c r="Y11" s="8">
        <f>Calc!Y36</f>
        <v>0</v>
      </c>
      <c r="Z11" s="8">
        <f>Calc!Z36</f>
        <v>0</v>
      </c>
      <c r="AA11" s="8">
        <f>Calc!AA36</f>
        <v>0</v>
      </c>
      <c r="AB11" s="8">
        <f>Calc!AB36</f>
        <v>0</v>
      </c>
      <c r="AC11" s="8">
        <f>Calc!AC36</f>
        <v>0</v>
      </c>
      <c r="AD11" s="8">
        <f>Calc!AD36</f>
        <v>0</v>
      </c>
      <c r="AE11" s="8">
        <f>Calc!AE36</f>
        <v>0</v>
      </c>
      <c r="AF11" s="8">
        <f>Calc!AF36</f>
        <v>0</v>
      </c>
      <c r="AG11" s="8">
        <f>Calc!AG36</f>
        <v>0</v>
      </c>
    </row>
    <row r="12" spans="1:33" x14ac:dyDescent="0.3">
      <c r="B12" t="s">
        <v>99</v>
      </c>
      <c r="C12">
        <f>Calc!C34</f>
        <v>0</v>
      </c>
      <c r="D12">
        <f>Calc!D34</f>
        <v>876904.63737300003</v>
      </c>
      <c r="E12">
        <f>Calc!E34</f>
        <v>792213.11926099996</v>
      </c>
      <c r="F12">
        <f>Calc!F34</f>
        <v>826869.33349800005</v>
      </c>
      <c r="G12">
        <f>Calc!G34</f>
        <v>1101837.728622</v>
      </c>
      <c r="H12">
        <f>Calc!H34</f>
        <v>929522.67795000004</v>
      </c>
      <c r="I12">
        <f>Calc!I34</f>
        <v>1063432.5453850001</v>
      </c>
      <c r="J12">
        <f>Calc!J34</f>
        <v>1216804.217929</v>
      </c>
      <c r="K12">
        <f>Calc!K34</f>
        <v>1333547.611734</v>
      </c>
      <c r="L12">
        <f>Calc!L34</f>
        <v>1397846.602928</v>
      </c>
      <c r="M12">
        <f>Calc!M34</f>
        <v>1396938.111849</v>
      </c>
      <c r="N12">
        <f>Calc!N34</f>
        <v>1691907.2247899999</v>
      </c>
      <c r="O12">
        <f>Calc!O34</f>
        <v>931374.57705800002</v>
      </c>
      <c r="P12">
        <f>Calc!P34</f>
        <v>0</v>
      </c>
      <c r="Q12">
        <f>Calc!Q34</f>
        <v>0</v>
      </c>
      <c r="R12">
        <f>Calc!R34</f>
        <v>0</v>
      </c>
      <c r="S12">
        <f>Calc!S34</f>
        <v>0</v>
      </c>
      <c r="T12">
        <f>Calc!T34</f>
        <v>0</v>
      </c>
      <c r="U12">
        <f>Calc!U34</f>
        <v>0</v>
      </c>
      <c r="V12">
        <f>Calc!V34</f>
        <v>0</v>
      </c>
      <c r="W12">
        <f>Calc!W34</f>
        <v>0</v>
      </c>
      <c r="X12">
        <f>Calc!X34</f>
        <v>0</v>
      </c>
      <c r="Y12">
        <f>Calc!Y34</f>
        <v>0</v>
      </c>
      <c r="Z12">
        <f>Calc!Z34</f>
        <v>0</v>
      </c>
      <c r="AA12">
        <f>Calc!AA34</f>
        <v>0</v>
      </c>
      <c r="AB12">
        <f>Calc!AB34</f>
        <v>0</v>
      </c>
      <c r="AC12">
        <f>Calc!AC34</f>
        <v>0</v>
      </c>
      <c r="AD12">
        <f>Calc!AD34</f>
        <v>0</v>
      </c>
      <c r="AE12">
        <f>Calc!AE34</f>
        <v>0</v>
      </c>
      <c r="AF12">
        <f>Calc!AF34</f>
        <v>0</v>
      </c>
      <c r="AG12">
        <f>Calc!AG34</f>
        <v>0</v>
      </c>
    </row>
    <row r="13" spans="1:33" x14ac:dyDescent="0.3">
      <c r="B13" t="s">
        <v>100</v>
      </c>
      <c r="C13">
        <f>Calc!C35</f>
        <v>0</v>
      </c>
      <c r="D13">
        <f>Calc!D35</f>
        <v>0</v>
      </c>
      <c r="E13">
        <f>Calc!E35</f>
        <v>0</v>
      </c>
      <c r="F13">
        <f>Calc!F35</f>
        <v>0</v>
      </c>
      <c r="G13">
        <f>Calc!G35</f>
        <v>0</v>
      </c>
      <c r="H13">
        <f>Calc!H35</f>
        <v>0</v>
      </c>
      <c r="I13">
        <f>Calc!I35</f>
        <v>0</v>
      </c>
      <c r="J13">
        <f>Calc!J35</f>
        <v>0</v>
      </c>
      <c r="K13">
        <f>Calc!K35</f>
        <v>0</v>
      </c>
      <c r="L13">
        <f>Calc!L35</f>
        <v>0</v>
      </c>
      <c r="M13">
        <f>Calc!M35</f>
        <v>0</v>
      </c>
      <c r="N13">
        <f>Calc!N35</f>
        <v>0</v>
      </c>
      <c r="O13">
        <f>Calc!O35</f>
        <v>0</v>
      </c>
      <c r="P13">
        <f>Calc!P35</f>
        <v>0</v>
      </c>
      <c r="Q13">
        <f>Calc!Q35</f>
        <v>0</v>
      </c>
      <c r="R13">
        <f>Calc!R35</f>
        <v>0</v>
      </c>
      <c r="S13">
        <f>Calc!S35</f>
        <v>0</v>
      </c>
      <c r="T13">
        <f>Calc!T35</f>
        <v>0</v>
      </c>
      <c r="U13">
        <f>Calc!U35</f>
        <v>0</v>
      </c>
      <c r="V13">
        <f>Calc!V35</f>
        <v>0</v>
      </c>
      <c r="W13">
        <f>Calc!W35</f>
        <v>0</v>
      </c>
      <c r="X13">
        <f>Calc!X35</f>
        <v>0</v>
      </c>
      <c r="Y13">
        <f>Calc!Y35</f>
        <v>0</v>
      </c>
      <c r="Z13">
        <f>Calc!Z35</f>
        <v>0</v>
      </c>
      <c r="AA13">
        <f>Calc!AA35</f>
        <v>0</v>
      </c>
      <c r="AB13">
        <f>Calc!AB35</f>
        <v>0</v>
      </c>
      <c r="AC13">
        <f>Calc!AC35</f>
        <v>0</v>
      </c>
      <c r="AD13">
        <f>Calc!AD35</f>
        <v>0</v>
      </c>
      <c r="AE13">
        <f>Calc!AE35</f>
        <v>0</v>
      </c>
      <c r="AF13">
        <f>Calc!AF35</f>
        <v>0</v>
      </c>
      <c r="AG13">
        <f>Calc!AG35</f>
        <v>0</v>
      </c>
    </row>
    <row r="14" spans="1:33" x14ac:dyDescent="0.3">
      <c r="A14" t="s">
        <v>101</v>
      </c>
      <c r="C14" s="9">
        <f>Calc!C38</f>
        <v>0</v>
      </c>
      <c r="D14" s="9">
        <f>Calc!D38</f>
        <v>876904.63737300003</v>
      </c>
      <c r="E14" s="9">
        <f>Calc!E38</f>
        <v>836955.80807488679</v>
      </c>
      <c r="F14" s="9">
        <f>Calc!F38</f>
        <v>833966.69161658699</v>
      </c>
      <c r="G14" s="9">
        <f>Calc!G38</f>
        <v>890014.53704703506</v>
      </c>
      <c r="H14" s="9">
        <f>Calc!H38</f>
        <v>896233.50291606004</v>
      </c>
      <c r="I14" s="9">
        <f>Calc!I38</f>
        <v>916836.72504420532</v>
      </c>
      <c r="J14" s="9">
        <f>Calc!J38</f>
        <v>946568.82378296275</v>
      </c>
      <c r="K14" s="9">
        <f>Calc!K38</f>
        <v>978031.29879585467</v>
      </c>
      <c r="L14" s="9">
        <f>Calc!L38</f>
        <v>1006443.9320667558</v>
      </c>
      <c r="M14" s="9">
        <f>Calc!M38</f>
        <v>1028695.9165109309</v>
      </c>
      <c r="N14" s="9">
        <f>Calc!N38</f>
        <v>1060805.5601360991</v>
      </c>
      <c r="O14" s="9">
        <f>Calc!O38</f>
        <v>1055442.3533935901</v>
      </c>
      <c r="P14" s="9">
        <f>Calc!P38</f>
        <v>1017787.13062282</v>
      </c>
      <c r="Q14" s="9">
        <f>Calc!Q38</f>
        <v>986366.7736281316</v>
      </c>
      <c r="R14" s="9">
        <f>Calc!R38</f>
        <v>959908.23491313728</v>
      </c>
      <c r="S14" s="9">
        <f>Calc!S38</f>
        <v>937455.9639882117</v>
      </c>
      <c r="T14" s="9">
        <f>Calc!T38</f>
        <v>918278.68278295954</v>
      </c>
      <c r="U14" s="9">
        <f>Calc!U38</f>
        <v>901807.23205955536</v>
      </c>
      <c r="V14" s="9">
        <f>Calc!V38</f>
        <v>887592.04022145143</v>
      </c>
      <c r="W14" s="9">
        <f>Calc!W38</f>
        <v>875273.3455302642</v>
      </c>
      <c r="X14" s="9">
        <f>Calc!X38</f>
        <v>864559.91967642866</v>
      </c>
      <c r="Y14" s="9">
        <f>Calc!Y38</f>
        <v>855213.5870212263</v>
      </c>
      <c r="Z14" s="9">
        <f>Calc!Z38</f>
        <v>847037.77509595605</v>
      </c>
      <c r="AA14" s="9">
        <f>Calc!AA38</f>
        <v>839868.92023128213</v>
      </c>
      <c r="AB14" s="9">
        <f>Calc!AB38</f>
        <v>833569.92868560366</v>
      </c>
      <c r="AC14" s="9">
        <f>Calc!AC38</f>
        <v>828025.13980165205</v>
      </c>
      <c r="AD14" s="9">
        <f>Calc!AD38</f>
        <v>823136.40181619662</v>
      </c>
      <c r="AE14" s="9">
        <f>Calc!AE38</f>
        <v>818819.98228650878</v>
      </c>
      <c r="AF14" s="9">
        <f>Calc!AF38</f>
        <v>815004.11187056499</v>
      </c>
      <c r="AG14" s="9">
        <f>Calc!AG38</f>
        <v>811627.01392754784</v>
      </c>
    </row>
    <row r="15" spans="1:33" x14ac:dyDescent="0.3">
      <c r="A15" t="s">
        <v>102</v>
      </c>
      <c r="C15" s="8">
        <f>Calc!C23</f>
        <v>5945321.9800000004</v>
      </c>
      <c r="D15" s="8">
        <f>Calc!D23</f>
        <v>2995261.5890850001</v>
      </c>
      <c r="E15" s="8">
        <f>Calc!E23</f>
        <v>3378612.6450709999</v>
      </c>
      <c r="F15" s="8">
        <f>Calc!F23</f>
        <v>3706763.3337070001</v>
      </c>
      <c r="G15" s="8">
        <f>Calc!G23</f>
        <v>4226803.8964780001</v>
      </c>
      <c r="H15" s="8">
        <f>Calc!H23</f>
        <v>3605601.866004</v>
      </c>
      <c r="I15" s="8">
        <f>Calc!I23</f>
        <v>3785865.8265880002</v>
      </c>
      <c r="J15" s="8">
        <f>Calc!J23</f>
        <v>4520146.0029039998</v>
      </c>
      <c r="K15" s="8">
        <f>Calc!K23</f>
        <v>4089808.7487659999</v>
      </c>
      <c r="L15" s="8">
        <f>Calc!L23</f>
        <v>3996879.1658430002</v>
      </c>
      <c r="M15" s="8">
        <f>Calc!M23</f>
        <v>3234483.6843590001</v>
      </c>
      <c r="N15" s="8">
        <f>Calc!N23</f>
        <v>2708315.7097339998</v>
      </c>
      <c r="O15" s="8">
        <f>Calc!O23</f>
        <v>2782627.91799</v>
      </c>
      <c r="P15" s="8">
        <f>Calc!P23</f>
        <v>0</v>
      </c>
      <c r="Q15" s="8">
        <f>Calc!Q23</f>
        <v>0</v>
      </c>
      <c r="R15" s="8">
        <f>Calc!R23</f>
        <v>0</v>
      </c>
      <c r="S15" s="8">
        <f>Calc!S23</f>
        <v>0</v>
      </c>
      <c r="T15" s="8">
        <f>Calc!T23</f>
        <v>0</v>
      </c>
      <c r="U15" s="8">
        <f>Calc!U23</f>
        <v>0</v>
      </c>
      <c r="V15" s="8">
        <f>Calc!V23</f>
        <v>0</v>
      </c>
      <c r="W15" s="8">
        <f>Calc!W23</f>
        <v>0</v>
      </c>
      <c r="X15" s="8">
        <f>Calc!X23</f>
        <v>0</v>
      </c>
      <c r="Y15" s="8">
        <f>Calc!Y23</f>
        <v>0</v>
      </c>
      <c r="Z15" s="8">
        <f>Calc!Z23</f>
        <v>0</v>
      </c>
      <c r="AA15" s="8">
        <f>Calc!AA23</f>
        <v>0</v>
      </c>
      <c r="AB15" s="8">
        <f>Calc!AB23</f>
        <v>0</v>
      </c>
      <c r="AC15" s="8">
        <f>Calc!AC23</f>
        <v>0</v>
      </c>
      <c r="AD15" s="8">
        <f>Calc!AD23</f>
        <v>0</v>
      </c>
      <c r="AE15" s="8">
        <f>Calc!AE23</f>
        <v>0</v>
      </c>
      <c r="AF15" s="8">
        <f>Calc!AF23</f>
        <v>0</v>
      </c>
      <c r="AG15" s="8">
        <f>Calc!AG23</f>
        <v>0</v>
      </c>
    </row>
    <row r="16" spans="1:33" x14ac:dyDescent="0.3">
      <c r="B16" t="s">
        <v>54</v>
      </c>
      <c r="C16">
        <f>Calc!C21</f>
        <v>0</v>
      </c>
      <c r="D16">
        <f>Calc!D21</f>
        <v>2995261.5890850001</v>
      </c>
      <c r="E16">
        <f>Calc!E21</f>
        <v>3378612.6450709999</v>
      </c>
      <c r="F16">
        <f>Calc!F21</f>
        <v>3706763.3337070001</v>
      </c>
      <c r="G16">
        <f>Calc!G21</f>
        <v>4226803.8964780001</v>
      </c>
      <c r="H16">
        <f>Calc!H21</f>
        <v>3605601.866004</v>
      </c>
      <c r="I16">
        <f>Calc!I21</f>
        <v>3785865.8265880002</v>
      </c>
      <c r="J16">
        <f>Calc!J21</f>
        <v>4520146.0029039998</v>
      </c>
      <c r="K16">
        <f>Calc!K21</f>
        <v>4089808.7487659999</v>
      </c>
      <c r="L16">
        <f>Calc!L21</f>
        <v>3996879.1658430002</v>
      </c>
      <c r="M16">
        <f>Calc!M21</f>
        <v>3234483.6843590001</v>
      </c>
      <c r="N16">
        <f>Calc!N21</f>
        <v>2708315.7097339998</v>
      </c>
      <c r="O16">
        <f>Calc!O21</f>
        <v>2782627.91799</v>
      </c>
      <c r="P16">
        <f>Calc!P21</f>
        <v>0</v>
      </c>
      <c r="Q16">
        <f>Calc!Q21</f>
        <v>0</v>
      </c>
      <c r="R16">
        <f>Calc!R21</f>
        <v>0</v>
      </c>
      <c r="S16">
        <f>Calc!S21</f>
        <v>0</v>
      </c>
      <c r="T16">
        <f>Calc!T21</f>
        <v>0</v>
      </c>
      <c r="U16">
        <f>Calc!U21</f>
        <v>0</v>
      </c>
      <c r="V16">
        <f>Calc!V21</f>
        <v>0</v>
      </c>
      <c r="W16">
        <f>Calc!W21</f>
        <v>0</v>
      </c>
      <c r="X16">
        <f>Calc!X21</f>
        <v>0</v>
      </c>
      <c r="Y16">
        <f>Calc!Y21</f>
        <v>0</v>
      </c>
      <c r="Z16">
        <f>Calc!Z21</f>
        <v>0</v>
      </c>
      <c r="AA16">
        <f>Calc!AA21</f>
        <v>0</v>
      </c>
      <c r="AB16">
        <f>Calc!AB21</f>
        <v>0</v>
      </c>
      <c r="AC16">
        <f>Calc!AC21</f>
        <v>0</v>
      </c>
      <c r="AD16">
        <f>Calc!AD21</f>
        <v>0</v>
      </c>
      <c r="AE16">
        <f>Calc!AE21</f>
        <v>0</v>
      </c>
      <c r="AF16">
        <f>Calc!AF21</f>
        <v>0</v>
      </c>
      <c r="AG16">
        <f>Calc!AG21</f>
        <v>0</v>
      </c>
    </row>
    <row r="17" spans="1:33" x14ac:dyDescent="0.3">
      <c r="B17" t="s">
        <v>103</v>
      </c>
      <c r="C17">
        <f>Calc!C23</f>
        <v>5945321.9800000004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</row>
    <row r="18" spans="1:33" x14ac:dyDescent="0.3">
      <c r="A18" t="s">
        <v>104</v>
      </c>
      <c r="C18" s="9">
        <f>Calc!C25</f>
        <v>0</v>
      </c>
      <c r="D18" s="9">
        <f>Calc!D25</f>
        <v>9654022.2066849992</v>
      </c>
      <c r="E18" s="9">
        <f>Calc!E25</f>
        <v>6693923.3568670768</v>
      </c>
      <c r="F18" s="9">
        <f>Calc!F25</f>
        <v>5808681.5292354738</v>
      </c>
      <c r="G18" s="9">
        <f>Calc!G25</f>
        <v>5477698.254440886</v>
      </c>
      <c r="H18" s="9">
        <f>Calc!H25</f>
        <v>5183012.0637692288</v>
      </c>
      <c r="I18" s="9">
        <f>Calc!I25</f>
        <v>5010847.714948304</v>
      </c>
      <c r="J18" s="9">
        <f>Calc!J25</f>
        <v>4962210.4722475363</v>
      </c>
      <c r="K18" s="9">
        <f>Calc!K25</f>
        <v>4891281.7333066436</v>
      </c>
      <c r="L18" s="9">
        <f>Calc!L25</f>
        <v>4830749.5614306554</v>
      </c>
      <c r="M18" s="9">
        <f>Calc!M25</f>
        <v>4739787.6846488463</v>
      </c>
      <c r="N18" s="9">
        <f>Calc!N25</f>
        <v>4641433.1476638019</v>
      </c>
      <c r="O18" s="9">
        <f>Calc!O25</f>
        <v>4564410.1930070957</v>
      </c>
      <c r="P18" s="9">
        <f>Calc!P25</f>
        <v>4401564.8399830991</v>
      </c>
      <c r="Q18" s="9">
        <f>Calc!Q25</f>
        <v>4265683.0485490626</v>
      </c>
      <c r="R18" s="9">
        <f>Calc!R25</f>
        <v>4151259.3441994255</v>
      </c>
      <c r="S18" s="9">
        <f>Calc!S25</f>
        <v>4054161.3132777223</v>
      </c>
      <c r="T18" s="9">
        <f>Calc!T25</f>
        <v>3971226.440022001</v>
      </c>
      <c r="U18" s="9">
        <f>Calc!U25</f>
        <v>3899993.3145615878</v>
      </c>
      <c r="V18" s="9">
        <f>Calc!V25</f>
        <v>3838517.7007464226</v>
      </c>
      <c r="W18" s="9">
        <f>Calc!W25</f>
        <v>3785243.7578994194</v>
      </c>
      <c r="X18" s="9">
        <f>Calc!X25</f>
        <v>3738912.0278792605</v>
      </c>
      <c r="Y18" s="9">
        <f>Calc!Y25</f>
        <v>3698492.486346297</v>
      </c>
      <c r="Z18" s="9">
        <f>Calc!Z25</f>
        <v>3663135.0277718673</v>
      </c>
      <c r="AA18" s="9">
        <f>Calc!AA25</f>
        <v>3632132.2978631277</v>
      </c>
      <c r="AB18" s="9">
        <f>Calc!AB25</f>
        <v>3604891.4152850159</v>
      </c>
      <c r="AC18" s="9">
        <f>Calc!AC25</f>
        <v>3580912.1891163811</v>
      </c>
      <c r="AD18" s="9">
        <f>Calc!AD25</f>
        <v>3559770.148132327</v>
      </c>
      <c r="AE18" s="9">
        <f>Calc!AE25</f>
        <v>3541103.179505141</v>
      </c>
      <c r="AF18" s="9">
        <f>Calc!AF25</f>
        <v>3524600.9065333139</v>
      </c>
      <c r="AG18" s="9">
        <f>Calc!AG25</f>
        <v>3509996.1673693717</v>
      </c>
    </row>
    <row r="59" hidden="1" x14ac:dyDescent="0.3"/>
    <row r="60" hidden="1" x14ac:dyDescent="0.3"/>
    <row r="61" hidden="1" x14ac:dyDescent="0.3"/>
    <row r="67" hidden="1" x14ac:dyDescent="0.3"/>
    <row r="68" hidden="1" x14ac:dyDescent="0.3"/>
    <row r="69" hidden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Params</vt:lpstr>
      <vt:lpstr>Calc</vt:lpstr>
      <vt:lpstr>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Muhammad Ridho Waradana</cp:lastModifiedBy>
  <dcterms:created xsi:type="dcterms:W3CDTF">2025-01-26T08:54:08Z</dcterms:created>
  <dcterms:modified xsi:type="dcterms:W3CDTF">2025-12-11T08:58:52Z</dcterms:modified>
</cp:coreProperties>
</file>